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190"/>
  </bookViews>
  <sheets>
    <sheet name="składowiska 2014" sheetId="1" r:id="rId1"/>
    <sheet name="Arkusz2" sheetId="2" r:id="rId2"/>
    <sheet name="Arkusz3" sheetId="3" r:id="rId3"/>
  </sheets>
  <definedNames>
    <definedName name="_xlnm._FilterDatabase" localSheetId="0" hidden="1">'składowiska 2014'!$A$10:$M$259</definedName>
  </definedNames>
  <calcPr calcId="145621"/>
</workbook>
</file>

<file path=xl/calcChain.xml><?xml version="1.0" encoding="utf-8"?>
<calcChain xmlns="http://schemas.openxmlformats.org/spreadsheetml/2006/main">
  <c r="J252" i="1" l="1"/>
  <c r="J248" i="1"/>
  <c r="J243" i="1"/>
  <c r="J239" i="1"/>
  <c r="J234" i="1"/>
  <c r="J229" i="1"/>
  <c r="J224" i="1"/>
  <c r="J218" i="1"/>
  <c r="J213" i="1"/>
  <c r="J208" i="1"/>
  <c r="J203" i="1"/>
  <c r="J199" i="1"/>
  <c r="J195" i="1"/>
  <c r="J190" i="1"/>
  <c r="J185" i="1"/>
  <c r="J180" i="1"/>
  <c r="J175" i="1"/>
  <c r="J170" i="1"/>
  <c r="J165" i="1"/>
  <c r="J161" i="1"/>
  <c r="J157" i="1"/>
  <c r="J152" i="1"/>
  <c r="J148" i="1" l="1"/>
  <c r="J143" i="1"/>
  <c r="J139" i="1"/>
  <c r="J135" i="1"/>
  <c r="J129" i="1"/>
  <c r="J124" i="1"/>
  <c r="J120" i="1"/>
  <c r="J114" i="1"/>
  <c r="J109" i="1"/>
  <c r="J104" i="1"/>
  <c r="J100" i="1"/>
  <c r="J96" i="1"/>
  <c r="J92" i="1"/>
  <c r="J88" i="1"/>
  <c r="J82" i="1"/>
  <c r="J78" i="1"/>
  <c r="J72" i="1"/>
  <c r="J66" i="1"/>
  <c r="J57" i="1"/>
  <c r="J52" i="1"/>
  <c r="J47" i="1"/>
  <c r="J42" i="1"/>
  <c r="J38" i="1"/>
  <c r="J33" i="1"/>
  <c r="J28" i="1"/>
  <c r="J24" i="1"/>
  <c r="J20" i="1"/>
  <c r="J11" i="1"/>
</calcChain>
</file>

<file path=xl/sharedStrings.xml><?xml version="1.0" encoding="utf-8"?>
<sst xmlns="http://schemas.openxmlformats.org/spreadsheetml/2006/main" count="982" uniqueCount="410">
  <si>
    <t>Powiat</t>
  </si>
  <si>
    <t>Lp.</t>
  </si>
  <si>
    <t xml:space="preserve">Nazwa obiektu, </t>
  </si>
  <si>
    <t>Rok uruchomienia</t>
  </si>
  <si>
    <t>uszczelnienie</t>
  </si>
  <si>
    <t>Instalacje</t>
  </si>
  <si>
    <t xml:space="preserve">Pojemność całkowita </t>
  </si>
  <si>
    <t>Uwagi</t>
  </si>
  <si>
    <t>właściciel,</t>
  </si>
  <si>
    <t>do zbierania odcieków</t>
  </si>
  <si>
    <t>rowy opaskowe</t>
  </si>
  <si>
    <t>do ujmowania gazu wysypiskowego</t>
  </si>
  <si>
    <t>[m3]</t>
  </si>
  <si>
    <t xml:space="preserve"> zarządzający</t>
  </si>
  <si>
    <t xml:space="preserve">Pojemność wykorzystana </t>
  </si>
  <si>
    <t xml:space="preserve">&lt; klasa**, </t>
  </si>
  <si>
    <t>[%]</t>
  </si>
  <si>
    <t>&lt; pozwolenie zintegrowane</t>
  </si>
  <si>
    <t>Wpod/Wpow/
Odciek/Gaz</t>
  </si>
  <si>
    <t xml:space="preserve"> &lt;uwagi</t>
  </si>
  <si>
    <t>Przyjmujące odpady komunalne</t>
  </si>
  <si>
    <t>ciechanowski</t>
  </si>
  <si>
    <t>1.</t>
  </si>
  <si>
    <t>Składowisko Odpadów Komunalnych w m. Wola Pawłowska</t>
  </si>
  <si>
    <t>T</t>
  </si>
  <si>
    <t>N</t>
  </si>
  <si>
    <t>Te</t>
  </si>
  <si>
    <t>T/ND/T/T</t>
  </si>
  <si>
    <t>&lt; spełnia wymogi</t>
  </si>
  <si>
    <t xml:space="preserve">                                                                                                                                                                                  </t>
  </si>
  <si>
    <t xml:space="preserve">&lt; klasa A </t>
  </si>
  <si>
    <t>Gmina Miejska Ciechanów</t>
  </si>
  <si>
    <t>&lt; podlega/ ma (31.12.2007)</t>
  </si>
  <si>
    <t>Przedsiębiorstwo Usług Komunalnych w Ciechanowie Sp. z o.o.,  ul. Gostkowska 83, 06-400 Ciechanów</t>
  </si>
  <si>
    <t>ważne do 31.12.2014</t>
  </si>
  <si>
    <t>2.</t>
  </si>
  <si>
    <t>Składowisko odpadów w m. Humięcino-Koski</t>
  </si>
  <si>
    <t>1996</t>
  </si>
  <si>
    <t>&lt; nie podlega</t>
  </si>
  <si>
    <t>garwoliński</t>
  </si>
  <si>
    <t>3.</t>
  </si>
  <si>
    <t>1999</t>
  </si>
  <si>
    <t>Ts</t>
  </si>
  <si>
    <t>4.</t>
  </si>
  <si>
    <r>
      <t xml:space="preserve">Składowisko odpadów komunalnych w m. 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Łaskarzew</t>
    </r>
  </si>
  <si>
    <t>1998</t>
  </si>
  <si>
    <t>Miasto Łaskarzew</t>
  </si>
  <si>
    <t>&lt; klasa A</t>
  </si>
  <si>
    <t>Urząd Miasta Łaskarzew, Rynak Duży 32, Łaskarzew 08-450</t>
  </si>
  <si>
    <t>5.</t>
  </si>
  <si>
    <t>Składowisko odpadów innych niż obojętne i niebezpieczne w m. Pilawa</t>
  </si>
  <si>
    <t>T/T/T/T</t>
  </si>
  <si>
    <t>Miasto i Gmina Pilawa</t>
  </si>
  <si>
    <t>Zakład Gospodarki Komunalnej w Pilawie, ul. Aleja Wyzwolenia 2, Pilawa 08-440</t>
  </si>
  <si>
    <t>grójecki</t>
  </si>
  <si>
    <t>6.</t>
  </si>
  <si>
    <t>Miejsko-gminne składowisko odpadów stałych w m. Wężowiec</t>
  </si>
  <si>
    <t>Tsb</t>
  </si>
  <si>
    <t>Gmina Mogielnica</t>
  </si>
  <si>
    <t>Zakład Gospodarki Komunalnej i Mieszkaniowej w Mogielnicy, ul. Mostowa 27, 05 -640 Mogielnica</t>
  </si>
  <si>
    <t>7.</t>
  </si>
  <si>
    <t>Składowisko odpadów komunalnych (kwatera nr III)  w m. Łęgonice Nowe</t>
  </si>
  <si>
    <t>2001</t>
  </si>
  <si>
    <t>Gmina Nowe Miasto n/Pilicą</t>
  </si>
  <si>
    <t>Zakład Usług Komunalnych – Gospodarstwo Pomocnicze Urzędu Miasta i Gminy w Nowym Mieście n/Pilicą, Pl. Koźmińskiego 4A, 26-420 Nowe Miasto</t>
  </si>
  <si>
    <t>ważne do 20.05.2015</t>
  </si>
  <si>
    <t>8.</t>
  </si>
  <si>
    <t>Komunalne składowisko odpadów w m.Warka</t>
  </si>
  <si>
    <t>1970</t>
  </si>
  <si>
    <t>nbg</t>
  </si>
  <si>
    <t>&lt; spełnia wymagania</t>
  </si>
  <si>
    <t>Gmina Warka</t>
  </si>
  <si>
    <t>Zakład Usług Komunalnych w Warce, ul. Farna 4,  05-660 Warka</t>
  </si>
  <si>
    <t>kozienicki</t>
  </si>
  <si>
    <t>9.</t>
  </si>
  <si>
    <t xml:space="preserve">Składowisko odpadów komunalnych w Kozienicach </t>
  </si>
  <si>
    <t>2002</t>
  </si>
  <si>
    <t>Tp</t>
  </si>
  <si>
    <t>Gmina Kozienice</t>
  </si>
  <si>
    <t>&lt; podlega/ ma (10.03.2005)</t>
  </si>
  <si>
    <t>Kozienicka Gospodarka Komunalna Sp. z o.o., ul. Przemysłowa 15, 26-900 Kozienice</t>
  </si>
  <si>
    <t>legionowski</t>
  </si>
  <si>
    <t>10.</t>
  </si>
  <si>
    <t>Składowisko Odpadów Komunalnych w m. Dębe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</si>
  <si>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</si>
  <si>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Miasto i Gmina Serock ul. Rynek 21, 05-140 Serock (100%)</t>
  </si>
  <si>
    <t>Miejsko-Gminny Zakład Gospodarki Komunalnej  w Serocku, 05-140 Serock, ul. Nasielska 21</t>
  </si>
  <si>
    <t>lipski</t>
  </si>
  <si>
    <t>11.</t>
  </si>
  <si>
    <t>Miejsko-gminne składowisko odpadów w m. Wola Solecka-Wólka</t>
  </si>
  <si>
    <t>1993</t>
  </si>
  <si>
    <t>Gmina Lipsko</t>
  </si>
  <si>
    <t>Samorządowy Zakład Budżetowy Usług Komunalnych w Lipsku , ul. Solecka 88  27-300 Lipsko</t>
  </si>
  <si>
    <t>łosicki</t>
  </si>
  <si>
    <t>12.</t>
  </si>
  <si>
    <t>Międzygminne składowisko odpadów komunalnych w m. Łosice</t>
  </si>
  <si>
    <t>Związek Komunalny "Nieskażone Środowisko"</t>
  </si>
  <si>
    <t>Łosice 08-200</t>
  </si>
  <si>
    <t>13.</t>
  </si>
  <si>
    <t>Gminne składowisko odpadów komunalnych w m. Stara Kornica</t>
  </si>
  <si>
    <t>2000</t>
  </si>
  <si>
    <t>T/ND/T/ND</t>
  </si>
  <si>
    <t>Gmina  Stara Kornica</t>
  </si>
  <si>
    <t>Wójt  Gminy  Stara Kornica, Stara Kornica 191</t>
  </si>
  <si>
    <t>makowski</t>
  </si>
  <si>
    <t>14.</t>
  </si>
  <si>
    <t>Składowisko odpadów w m. Mroczki Rębiszewo</t>
  </si>
  <si>
    <t>Gmina  Różan</t>
  </si>
  <si>
    <t>miński</t>
  </si>
  <si>
    <t>15.</t>
  </si>
  <si>
    <t>Gminne składowisko odpadów komunalnych  w m.  Siennica</t>
  </si>
  <si>
    <t>Gmina Siennica</t>
  </si>
  <si>
    <t>Wójt Gminy Siennica</t>
  </si>
  <si>
    <t>16.</t>
  </si>
  <si>
    <t>1995</t>
  </si>
  <si>
    <t>17.</t>
  </si>
  <si>
    <t>Gminne składowisko odpadów komunalnych w m. Moczydła</t>
  </si>
  <si>
    <t xml:space="preserve">  </t>
  </si>
  <si>
    <t>Gmina Jakubów</t>
  </si>
  <si>
    <t>Pracownia Ochrony Środowiska mgr inż. Jacek Nagraba Podrudzie, ul. Młynarska 13 a, 05-300 Mińsk Mazowiecki</t>
  </si>
  <si>
    <t>18.</t>
  </si>
  <si>
    <t>T/ND/T/N</t>
  </si>
  <si>
    <t xml:space="preserve">&lt; spełnia wymogi
</t>
  </si>
  <si>
    <t>mławski</t>
  </si>
  <si>
    <t>19.</t>
  </si>
  <si>
    <t>Składowisko odpadów  w m. Konotopa</t>
  </si>
  <si>
    <t>Gmina Strzegowo</t>
  </si>
  <si>
    <t>Zakład Komunalny w Strzegowie</t>
  </si>
  <si>
    <t>06-445 Strzegowo, ul.  Pl. Wolności 32</t>
  </si>
  <si>
    <t>20.</t>
  </si>
  <si>
    <t>Składowisko odpadów stałych w m. Uniszki Cegielnia</t>
  </si>
  <si>
    <t>1967</t>
  </si>
  <si>
    <t>nowodworski</t>
  </si>
  <si>
    <t>21.</t>
  </si>
  <si>
    <t xml:space="preserve">Składowisko odpadów  w m. Jaskółowo </t>
  </si>
  <si>
    <t>2003</t>
  </si>
  <si>
    <t>Gmina Nasielsk (wsp. Gmina Wieliszew)</t>
  </si>
  <si>
    <t>22.</t>
  </si>
  <si>
    <t>1997</t>
  </si>
  <si>
    <t>Gmina Zakroczym</t>
  </si>
  <si>
    <t xml:space="preserve"> </t>
  </si>
  <si>
    <t>ostrołęcki</t>
  </si>
  <si>
    <t>23.</t>
  </si>
  <si>
    <t>Składowisko odpadów w Myszyńcu</t>
  </si>
  <si>
    <t>&lt; nie spełnia wymagań</t>
  </si>
  <si>
    <t>Gmina  Myszyniec</t>
  </si>
  <si>
    <t>24.</t>
  </si>
  <si>
    <t>Składowisko odpadów w m. Goworki  k/Ostrołęki</t>
  </si>
  <si>
    <t>1986</t>
  </si>
  <si>
    <t xml:space="preserve">Ostrołęckie Towarzystwo Budownictwa Społecznego Sp.z o.o. W Ostrołęce </t>
  </si>
  <si>
    <t>ul.B.Joselewicza 1, 07-410 Ostrołęka</t>
  </si>
  <si>
    <t>25.</t>
  </si>
  <si>
    <t>Składowisko odpadów w m. Troszyn</t>
  </si>
  <si>
    <t>1992</t>
  </si>
  <si>
    <t>Gmina Troszyn</t>
  </si>
  <si>
    <t>ostrowski</t>
  </si>
  <si>
    <t>26.</t>
  </si>
  <si>
    <t>Składowisko odpadów w  m. Brok</t>
  </si>
  <si>
    <t>Gmina  Brok</t>
  </si>
  <si>
    <t>Zakład Gospodarki Komunalnej i Mieszkaniowej w Broku</t>
  </si>
  <si>
    <t>ul. Dąbrowskiego 6A , 07-306 Brok</t>
  </si>
  <si>
    <t>27.</t>
  </si>
  <si>
    <t>Składowisko odpadów w m. Lubiejewo Stare</t>
  </si>
  <si>
    <t>1981</t>
  </si>
  <si>
    <t xml:space="preserve">&lt; spełnia wymogi </t>
  </si>
  <si>
    <t>&lt; podlega/  ma (16.10.2007)</t>
  </si>
  <si>
    <t>Zakład Gospodarki Komunalnej i Mieszkaniowej Sp. z o.o.  w Ostrowi Maz., ul. Bolesława Prusa 66, 07-300 Ostrów Maz.</t>
  </si>
  <si>
    <t>28.</t>
  </si>
  <si>
    <t>Składowisko odpadów w m. Lubotyń Włóki</t>
  </si>
  <si>
    <t>Gmina  Stary Lubotyń</t>
  </si>
  <si>
    <t>Wójt Gminy Stary Lubotyń, 07- 303 Stary Lubotyń</t>
  </si>
  <si>
    <t>29.</t>
  </si>
  <si>
    <r>
      <t>Składowisko odpadów w m. Brzezienko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Rościszewskie</t>
    </r>
  </si>
  <si>
    <t>Miejskie Przedsiębiorstwo Komunalne sp.z o.o. w Ostrołęce</t>
  </si>
  <si>
    <t>ul. Kołobrzeska 6 Ostrołęka</t>
  </si>
  <si>
    <t>otwocki</t>
  </si>
  <si>
    <t>30.</t>
  </si>
  <si>
    <t>SATER OTWOCK Sp. z o.o.w Otwocku, ul. Johna Lennona 4</t>
  </si>
  <si>
    <t>&lt; podlega/  ma (12.07.2007)</t>
  </si>
  <si>
    <t>SATER OTWOCK Sp. z o.o.w Otwocku, ul. Johna Lennona 4, 05-400 Otwock</t>
  </si>
  <si>
    <t>płocki</t>
  </si>
  <si>
    <t>31.</t>
  </si>
  <si>
    <t xml:space="preserve">Składowisko odpadów komunalnych w m. Cieszewo </t>
  </si>
  <si>
    <t>REMONDIS DROBIN Komunalna Sp. z o.o. w Drobinie</t>
  </si>
  <si>
    <t>REMONDIS DROBIN Komunalna Sp. z o.o., 09-210 Drobin, ul. Tupadzka 7</t>
  </si>
  <si>
    <t>32.</t>
  </si>
  <si>
    <t>płoński</t>
  </si>
  <si>
    <t>33.</t>
  </si>
  <si>
    <t>1982</t>
  </si>
  <si>
    <t>&lt; podlega/ ma
 (13.12.2007 r.)</t>
  </si>
  <si>
    <t>09-100 Płońsk, ul. Mickiewicza 4</t>
  </si>
  <si>
    <t>pruszkowski</t>
  </si>
  <si>
    <t>34.</t>
  </si>
  <si>
    <t>Składowisko Odpadów "Żbikowska Góra" m.Pruszków Gąsin [kwatera B]</t>
  </si>
  <si>
    <t>1965</t>
  </si>
  <si>
    <t>Miasto Pruszków ul.Kraszewskiego 14/16, 05-800 Pruszków</t>
  </si>
  <si>
    <t>&lt; podlega/ ma (28.06.2007)</t>
  </si>
  <si>
    <t>przysuski</t>
  </si>
  <si>
    <t>35.</t>
  </si>
  <si>
    <t xml:space="preserve">Składowisko gminne odpadów komunalnych w m.Odrzywół </t>
  </si>
  <si>
    <t>Gmina Odrzywół</t>
  </si>
  <si>
    <t>Wójt Gminy  Odrzywół, ul. Warszawska 53  26-425 Odrzywół</t>
  </si>
  <si>
    <t>pułtuski</t>
  </si>
  <si>
    <t>36.</t>
  </si>
  <si>
    <t>Składowisko odpadów  w m. Płocochowo</t>
  </si>
  <si>
    <t>Gmina Miejska Pułtusk</t>
  </si>
  <si>
    <t>Pułtuskie Przedsiębiorstwo Usług Komunalnych Sp. z o.o.,  ul. Staszica 35 06-100 Pułtusk</t>
  </si>
  <si>
    <t>Radom-grodzki</t>
  </si>
  <si>
    <t>37.</t>
  </si>
  <si>
    <t xml:space="preserve">Składowisko odpadów w Radomiu </t>
  </si>
  <si>
    <t>&lt; podlega/  ma 
(7.11.2007)</t>
  </si>
  <si>
    <t>PPUH "RADKOM"  Spółka z o.o. w Radomiu ul.Witosa 76, 26-600 Radom</t>
  </si>
  <si>
    <t>radomski</t>
  </si>
  <si>
    <t>38.</t>
  </si>
  <si>
    <r>
      <t>Składowisko  gminne  odpadów  komunalnych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w m. Jedlanka Stara [kwatera nr II]</t>
    </r>
  </si>
  <si>
    <t>1988-1999</t>
  </si>
  <si>
    <t>(część stara zamknięta w 1999 r., nowa część eksploatowana od 1999 roku)</t>
  </si>
  <si>
    <t>Gmina Iłża</t>
  </si>
  <si>
    <t>Przedsiębiorstwo Komunalne PUH,ul. Przy Malenie 11,  Iłża</t>
  </si>
  <si>
    <t>39.</t>
  </si>
  <si>
    <t>Gminne składowisko odpadów w m. Urbanów</t>
  </si>
  <si>
    <t>Gmina Jedlińsk</t>
  </si>
  <si>
    <t>Zakład Gospodarki Komunalnej, ul. Ogrodowa 51A , 26-660 Jedlińsk</t>
  </si>
  <si>
    <t>siedlecki</t>
  </si>
  <si>
    <t>40.</t>
  </si>
  <si>
    <t>Składowisko odpadów komunalnych w m. Kotuń</t>
  </si>
  <si>
    <t>41.</t>
  </si>
  <si>
    <t>Składowisko odpadów komunalnych w m.  Bale</t>
  </si>
  <si>
    <t>N/ND/T/T</t>
  </si>
  <si>
    <t>Gmina Mokobody 
Plac Chreptowicza 25, 08-124 Mokobody</t>
  </si>
  <si>
    <t>42.</t>
  </si>
  <si>
    <t>Gminne składowisko odpadów komunalnych w m. Dąbrówka – Ług</t>
  </si>
  <si>
    <t>Gmina Skórzec</t>
  </si>
  <si>
    <t>Zakład Gospodarki Komunalnej w Skórcu, ul. Siedlecka 3, 08-114 Skórzec</t>
  </si>
  <si>
    <t>43.</t>
  </si>
  <si>
    <t>Gminne Składowisko Odpadów Komunalnych w m. Oleśnica</t>
  </si>
  <si>
    <t>Gmina Wodynie</t>
  </si>
  <si>
    <t>44.</t>
  </si>
  <si>
    <t>Składowisko odpadów komunalnych w m. Wola Suchożebrska</t>
  </si>
  <si>
    <t>&lt;termin dostosowania do nowych wymogów do 9.10.2015</t>
  </si>
  <si>
    <t>Zakład Utylizacji Odpadów Sp z o.o. w Siedlcach</t>
  </si>
  <si>
    <t>sierpecki</t>
  </si>
  <si>
    <t>45.</t>
  </si>
  <si>
    <t>Składowisko Odpadów Komunalnych w m. Rachocin [kwatera II]</t>
  </si>
  <si>
    <t>Miasto Sierpc</t>
  </si>
  <si>
    <t>46.</t>
  </si>
  <si>
    <t>Składowisko odpadów komunalnych w m. Gozdy</t>
  </si>
  <si>
    <t>1994</t>
  </si>
  <si>
    <t>Gmina Mochowo</t>
  </si>
  <si>
    <t>47.</t>
  </si>
  <si>
    <t>szydłowiecki</t>
  </si>
  <si>
    <t>48.</t>
  </si>
  <si>
    <t>Składowisko odpadów stałych w m. Guzów</t>
  </si>
  <si>
    <t>Gmina Orońsko</t>
  </si>
  <si>
    <t>Wójt Gminy Orońsko, ul. Szkolna 8  26-505 Orońsko</t>
  </si>
  <si>
    <t>49.</t>
  </si>
  <si>
    <r>
      <t>Miejskie składowisko odpadów w m. Szydłowiec</t>
    </r>
    <r>
      <rPr>
        <sz val="8"/>
        <rFont val="Tahoma"/>
        <family val="2"/>
        <charset val="238"/>
      </rPr>
      <t xml:space="preserve"> </t>
    </r>
  </si>
  <si>
    <t>1991</t>
  </si>
  <si>
    <t>Gmina Szydłowiec</t>
  </si>
  <si>
    <t>Burmistrz Miasta Szydłowca Rynek Wielki 1,  26-500 Szydłowiec</t>
  </si>
  <si>
    <t>węgrowski</t>
  </si>
  <si>
    <t>50.</t>
  </si>
  <si>
    <t>Gminne składowisko odpadów komunalnych w m. Łojew</t>
  </si>
  <si>
    <t>Miasto Łochów</t>
  </si>
  <si>
    <t xml:space="preserve">Samorządowy Zakład Gospodarki Komunalnej w Łochowie, ul. Myśliwska 4, 07-130 Łochów </t>
  </si>
  <si>
    <t>51.</t>
  </si>
  <si>
    <t xml:space="preserve">Składowisko odpadów komunalnych Węgrów-Ruszczyzna </t>
  </si>
  <si>
    <t>1985</t>
  </si>
  <si>
    <t>Przedsiębiorstwo Gospodarki Komunalnej Sp z o.o. w Wegrowie</t>
  </si>
  <si>
    <t>Przedsiębiorstwo Gospodarki Komunalnej Sp z o.o. w Wegrowie, ul.Gdańska 69, 07-100 Węgrów</t>
  </si>
  <si>
    <t>52.</t>
  </si>
  <si>
    <r>
      <t>Międzygminne składowisko odpadów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komunalnych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w m. Gajówka-Zachodnia</t>
    </r>
  </si>
  <si>
    <t>Zakład Gospodarki Komunalnej w Stoczku, ul.Węgrowska 22,  07-104 Stoczek</t>
  </si>
  <si>
    <t>Miedzygminne składowisko odpadów w m. Wierzbno</t>
  </si>
  <si>
    <t>Gmina Wierzbno, Gmina Grębków</t>
  </si>
  <si>
    <t>Eko Team Sp. z o.o. z/s w Węgrowie ul. Mickiewicza 6, 07-100 Węgrów</t>
  </si>
  <si>
    <t>wołomiński</t>
  </si>
  <si>
    <t>Składowisko odpadów komunalnych w m. Lipiny Stare</t>
  </si>
  <si>
    <t xml:space="preserve">I - 1973
II (nowa część) - 01.07.2006   </t>
  </si>
  <si>
    <t>Gmina Wołomin</t>
  </si>
  <si>
    <t>&lt; podlega/ ma (12.12.2007)</t>
  </si>
  <si>
    <t>Miejski Zakład Oczyszczania w Wołominie, ul. Łukasiewicza 4 05-200 Wołomin</t>
  </si>
  <si>
    <t>żuromiński</t>
  </si>
  <si>
    <r>
      <t xml:space="preserve"> Składowisko odpadów  w m. Kuczbork-Wieś</t>
    </r>
    <r>
      <rPr>
        <sz val="8"/>
        <rFont val="Tahoma"/>
        <family val="2"/>
        <charset val="238"/>
      </rPr>
      <t xml:space="preserve"> </t>
    </r>
  </si>
  <si>
    <t>Gmina Kuczbork-Osada</t>
  </si>
  <si>
    <t>Wójt Gminy Kuczbork-Osada ul.Mickiewicza 7,  09-310 Kuczbork-Osada</t>
  </si>
  <si>
    <r>
      <t>Składowisko odpadów komunalnych</t>
    </r>
    <r>
      <rPr>
        <sz val="8"/>
        <rFont val="Tahoma"/>
        <family val="2"/>
        <charset val="238"/>
      </rPr>
      <t xml:space="preserve"> </t>
    </r>
    <r>
      <rPr>
        <b/>
        <sz val="8"/>
        <rFont val="Tahoma"/>
        <family val="2"/>
        <charset val="238"/>
      </rPr>
      <t>w m. Brudnice</t>
    </r>
  </si>
  <si>
    <t>Gmina i Miasto Żuromin</t>
  </si>
  <si>
    <t>żyrardowski</t>
  </si>
  <si>
    <t>Składowisko odpadów komunalnych w m. Krzyżówka – Słabomierz</t>
  </si>
  <si>
    <r>
      <rPr>
        <sz val="8"/>
        <rFont val="Tahoma"/>
        <family val="2"/>
        <charset val="238"/>
      </rPr>
      <t>&lt; nie spełnia wymagań</t>
    </r>
    <r>
      <rPr>
        <b/>
        <sz val="8"/>
        <color rgb="FF0070C0"/>
        <rFont val="Tahoma"/>
        <family val="2"/>
        <charset val="238"/>
      </rPr>
      <t xml:space="preserve">
</t>
    </r>
    <r>
      <rPr>
        <sz val="8"/>
        <color rgb="FF0070C0"/>
        <rFont val="Tahoma"/>
        <family val="2"/>
        <charset val="238"/>
      </rPr>
      <t xml:space="preserve">
</t>
    </r>
  </si>
  <si>
    <t>Instalacja do ujmowania gazu:</t>
  </si>
  <si>
    <t>ZINT - wymaga pozwolenia zintegrowanego</t>
  </si>
  <si>
    <t>Przedsiębiorstwo Gospodarki Komunalnej "Żyrardów" Sp. z o.o., 96-300 Żyrardów, ul. Czysta 5</t>
  </si>
  <si>
    <t>e - wykorzystanie energii</t>
  </si>
  <si>
    <t>p - spalanie w pochodni</t>
  </si>
  <si>
    <t>T - tak</t>
  </si>
  <si>
    <t>nbg - naturalna bariera geologiczna</t>
  </si>
  <si>
    <t>Objaśnienia</t>
  </si>
  <si>
    <t>sb - studnie z biofiltrem</t>
  </si>
  <si>
    <t>N - nie</t>
  </si>
  <si>
    <t>szbg - sztuczna bariera geologiczna</t>
  </si>
  <si>
    <t>s - studnie otwarte</t>
  </si>
  <si>
    <t>ND - nie dotyczy</t>
  </si>
  <si>
    <t>Uszczelnienie:</t>
  </si>
  <si>
    <t>** - ocena wg kryteriów określonych przez  Ministra Środowiska:</t>
  </si>
  <si>
    <t>1) Klasy składowiska</t>
  </si>
  <si>
    <t>Klasa A – składowisko odpadów spełniające minimalne wymagania formalne (wskazane poniżej); prowadzona jest eksploatacja (deponowanie odpadów);</t>
  </si>
  <si>
    <t>Klasa B – zamknięte składowisko odpadów spełniające minimalne wymagania formalne (wskazane powyżej); prowadzona jest rekultywacja,</t>
  </si>
  <si>
    <t>Klasa C – zamknięte zrekultywowane składowisko odpadów spełniające minimalne wymagania formalne (wskazane powyżej); prowadzony jest monitoring poeksploatacyjny,</t>
  </si>
  <si>
    <t>Klasa D – zamknięte zrekultywowane składowisko odpadów spełniające minimalne wymagania formalne (wskazane powyżej); po zakończeniu monitoringu poeksploatacyjnego,</t>
  </si>
  <si>
    <t>Klasa E – obiekt niespełniający minimalnych wymagań formalnych, w trakcie eksploatacji (deponowania odpadów),</t>
  </si>
  <si>
    <t>Klasa F – obiekt niespełniający minimalnych wymagań formalnych, w trakcie rekultywacji,</t>
  </si>
  <si>
    <t>Klasa G – obiekt niespełniający minimalnych wymagań formalnych, zrekultywowany,</t>
  </si>
  <si>
    <r>
      <t xml:space="preserve">2) </t>
    </r>
    <r>
      <rPr>
        <b/>
        <sz val="8.5"/>
        <rFont val="Arial"/>
        <family val="2"/>
        <charset val="238"/>
      </rPr>
      <t>Minimalne kryteria formalne uznania obiektu za składowisko odpadów:</t>
    </r>
  </si>
  <si>
    <t>Dla składowisk odpadów, które zostały oddane do eksploatacji przed dniem 1 października 2001 r.:</t>
  </si>
  <si>
    <t>a)     co najmniej jeden z następujących dokumentów:</t>
  </si>
  <si>
    <t>Ø      decyzja lokalizacyjna i pozwolenie na budowę,</t>
  </si>
  <si>
    <t>Ø      pozwolenie na użytkowanie,</t>
  </si>
  <si>
    <t xml:space="preserve">Ø      decyzja o dostosowaniu lub zamknięciu na podstawie art. 33 ustawy z dnia 27 lipca 2001 r. o wprowadzeniu ustawy - Prawo ochrony środowiska, ustawy o odpadach </t>
  </si>
  <si>
    <t xml:space="preserve">         oraz o zmianie niektórych ustaw (Dz. U. Nr 100, poz. 1085, z późn. zm.) wydana do dnia 31 grudnia 2003 r.</t>
  </si>
  <si>
    <t>Ø      plan zagospodarowania przestrzennego, w którym składowisko zostało ujęte,</t>
  </si>
  <si>
    <t>Ø      inny dokument dotyczący lokalizacji lub budowy składowiska</t>
  </si>
  <si>
    <t>oraz</t>
  </si>
  <si>
    <t>b) decyzja zatwierdzająca instrukcję eksploatacji składowiska,  a także zezwolenie na prowadzenie działalności w zakresie unieszkodliwiania odpadów</t>
  </si>
  <si>
    <t xml:space="preserve">Dla składowisk odpadów, które zostały oddane do eksploatacji od dnia 1 października 2001 r. – wszystkie wymagania wynikające z przepisów prawnych </t>
  </si>
  <si>
    <t xml:space="preserve">&lt; nie podlega </t>
  </si>
  <si>
    <t xml:space="preserve">&lt; ocena skladowiska wg Departamentu Środowiska UM WM
</t>
  </si>
  <si>
    <t>szbg</t>
  </si>
  <si>
    <r>
      <rPr>
        <sz val="8"/>
        <rFont val="Tahoma"/>
        <family val="2"/>
        <charset val="238"/>
      </rPr>
      <t>&lt; nie spełnia wymagań</t>
    </r>
    <r>
      <rPr>
        <b/>
        <sz val="8"/>
        <color rgb="FF0070C0"/>
        <rFont val="Tahoma"/>
        <family val="2"/>
        <charset val="238"/>
      </rPr>
      <t xml:space="preserve">
</t>
    </r>
  </si>
  <si>
    <t xml:space="preserve">&lt; spełnia wymogi 
</t>
  </si>
  <si>
    <t>Ilość odpadów unieszkodliwionych w 2014 
[Mg]</t>
  </si>
  <si>
    <t>ważne na czas nieokreślony</t>
  </si>
  <si>
    <r>
      <t>( 31.03.2009)</t>
    </r>
    <r>
      <rPr>
        <b/>
        <sz val="8"/>
        <rFont val="Tahoma"/>
        <family val="2"/>
        <charset val="238"/>
      </rPr>
      <t xml:space="preserve"> 
</t>
    </r>
    <r>
      <rPr>
        <sz val="8"/>
        <rFont val="Tahoma"/>
        <family val="2"/>
        <charset val="238"/>
      </rPr>
      <t>Decyzją PŚ.V/AT/7600-45/08 z dnia 16-12-2014 r. nr 176/14/PŚ.Z  Marszałek stwierdził wygaśnięcie pozwolenia zintegrowanego w związku z wstrzymaniem użytkowania składowiska na czas dłuższy niż rok</t>
    </r>
  </si>
  <si>
    <r>
      <t xml:space="preserve">&lt; podlega/  ma (30.11.2007 r.) </t>
    </r>
    <r>
      <rPr>
        <b/>
        <sz val="8"/>
        <rFont val="Tahoma"/>
        <family val="2"/>
        <charset val="238"/>
      </rPr>
      <t>ważne na czas nieokreślony</t>
    </r>
  </si>
  <si>
    <t>Marszałek Woj.Mazowieckiego decyzją nr 7/15/PŚ O wyraził zgodę na zamknięcie składowiska</t>
  </si>
  <si>
    <t>N/ND/N/N</t>
  </si>
  <si>
    <t>Monitoring w roku sprawozdawczym</t>
  </si>
  <si>
    <t>Związek Komunalny "Nieskażone Środowisko" zs w Łosicach, ul. Ekologiczna 5</t>
  </si>
  <si>
    <t>zezwolenie na unieszkodliwianie do 31.03.2015</t>
  </si>
  <si>
    <t>06-230 Różan , Plac Obrońców Różana 4</t>
  </si>
  <si>
    <t>wniosek do Marszałka Województwa Mazowieciego o wyrażenie zgody na zamknięcie składowiska</t>
  </si>
  <si>
    <t>ul.Kołbielska 1 , Siennica 05-332</t>
  </si>
  <si>
    <t>zezwolenie na unieszkodliwianie do 31.12.2014</t>
  </si>
  <si>
    <t>zezwolenie na unieszkodliwianie do 30.09.2020</t>
  </si>
  <si>
    <t xml:space="preserve">Nasielskie Budownictwo Mieszkaniowe Sp. z o.o. w Nasielsku, ul. Płońska 24b lok. 2 </t>
  </si>
  <si>
    <r>
      <t xml:space="preserve">&lt; podlega/ ma  (21.10.2005 r.) 
</t>
    </r>
    <r>
      <rPr>
        <b/>
        <sz val="8"/>
        <rFont val="Tahoma"/>
        <family val="2"/>
        <charset val="238"/>
      </rPr>
      <t xml:space="preserve">ważne na czas nieokreślony
</t>
    </r>
  </si>
  <si>
    <t xml:space="preserve">Składowisko odpadów w m. Zakroczym </t>
  </si>
  <si>
    <t>PG INWEST Sp. z o.o. w Kobyłce,  05-230 Kobyłka, ul. Parkowa 1E</t>
  </si>
  <si>
    <r>
      <t xml:space="preserve">&lt; podlega/ ma (15.07.2008r.)
</t>
    </r>
    <r>
      <rPr>
        <b/>
        <sz val="8"/>
        <rFont val="Tahoma"/>
        <family val="2"/>
        <charset val="238"/>
      </rPr>
      <t>ważne na czas nieokreślony</t>
    </r>
  </si>
  <si>
    <t>Gmina  Myszyniec 
07-430 Myszyniec, ul. Kolejowa</t>
  </si>
  <si>
    <t>&lt; nie podlega
zezwolenie na unieszkodliwianie do 31.01.2020</t>
  </si>
  <si>
    <t>Gmina Ostrołęka</t>
  </si>
  <si>
    <r>
      <t xml:space="preserve">&lt; podlega/  ma (28.09.2007) </t>
    </r>
    <r>
      <rPr>
        <b/>
        <sz val="8"/>
        <rFont val="Tahoma"/>
        <family val="2"/>
        <charset val="238"/>
      </rPr>
      <t>ważne na czas nieokreślony</t>
    </r>
  </si>
  <si>
    <t>Gmina Troszyn, ul. Słowackiego 13,  07-405 Troszyn</t>
  </si>
  <si>
    <t>T/ND/N/N</t>
  </si>
  <si>
    <t>Gmina jest w trakcie przygotowywania dokumentacji do uzyskania decyzji na zamknięcie składowiska</t>
  </si>
  <si>
    <t>Zakład Gospodarki Komunalnej w Ostrowi Maz.Sp. z o.o.</t>
  </si>
  <si>
    <t>zezwolenie na unieszkodliwianie do 31.12.2016</t>
  </si>
  <si>
    <r>
      <t>Składowisko odpadów</t>
    </r>
    <r>
      <rPr>
        <sz val="8"/>
        <rFont val="Tahoma"/>
        <family val="2"/>
        <charset val="238"/>
      </rPr>
      <t xml:space="preserve"> k</t>
    </r>
    <r>
      <rPr>
        <b/>
        <sz val="8"/>
        <rFont val="Tahoma"/>
        <family val="2"/>
        <charset val="238"/>
      </rPr>
      <t xml:space="preserve">omunalnych w Otwocku-Świerku </t>
    </r>
  </si>
  <si>
    <t xml:space="preserve">Przedsiębiorstwo Gospodarki Komunalnej w Płońsku  Sp. z o.o. </t>
  </si>
  <si>
    <t xml:space="preserve">Przedsiębiorstwo Gospodarki Komunalnej w Płońsku Sp. z o.o. </t>
  </si>
  <si>
    <t xml:space="preserve">Składowisko odpadów stałych w m. Dalanówek </t>
  </si>
  <si>
    <t xml:space="preserve">[Kwatera B (sektory S18-S20)]
</t>
  </si>
  <si>
    <t>Miejski Zakład Oczyszczania w Pruszkowie Sp. z o.o., ul. Bryły 6, 05-800 Pruszków</t>
  </si>
  <si>
    <r>
      <t xml:space="preserve">PPUH "RADKOM"  Spółka z o.o. ,  Radom, </t>
    </r>
    <r>
      <rPr>
        <b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>ul. Witosa 76</t>
    </r>
    <r>
      <rPr>
        <b/>
        <sz val="8"/>
        <rFont val="Tahoma"/>
        <family val="2"/>
        <charset val="238"/>
      </rPr>
      <t xml:space="preserve">  </t>
    </r>
  </si>
  <si>
    <t>MPK Sp. z o.o.</t>
  </si>
  <si>
    <t>MPK Sp. z o.o.ul. Kołobrzeska 5, Ostrołęka 07-401</t>
  </si>
  <si>
    <t>od listopada do grudnia 2014 przyjmowano &gt;20 Mg odpadów/ dobę</t>
  </si>
  <si>
    <t>zezwolenie na unieszkodliwianie do 31.12.2013</t>
  </si>
  <si>
    <t>PUK SERWIS - Sp. z o.o. ul. Brzeska 110, 08-110 Siedlce</t>
  </si>
  <si>
    <t>zezwolenie na unieszkodliwianie do 23.01.2015</t>
  </si>
  <si>
    <t>Zakład Utylizacji Odpadów Sp z o.o. w Siedlcach, ul.Błonie 3, 08-110 Siedlce</t>
  </si>
  <si>
    <t>Zakład Gospodarki Komunalnej i Mieszkaniowej w Sierpcu Sp. Z o.o., ul. Traugutta 32, 09-200 Sierpc</t>
  </si>
  <si>
    <r>
      <t xml:space="preserve">&lt; </t>
    </r>
    <r>
      <rPr>
        <sz val="8"/>
        <rFont val="Tahoma"/>
        <family val="2"/>
        <charset val="238"/>
      </rPr>
      <t xml:space="preserve">podlega/ ma (30.06.2008) 
</t>
    </r>
    <r>
      <rPr>
        <b/>
        <sz val="8"/>
        <rFont val="Tahoma"/>
        <family val="2"/>
        <charset val="238"/>
      </rPr>
      <t>ważne na czas nieokreślony</t>
    </r>
  </si>
  <si>
    <t>Zakład Gospodarki Komunalnej i Mieszkaniowej w Sierpcu Sp z o.o. (Wójt Gminy Mochowo do 31.10.2014 r.), ul. Traugutta 32, 09-200 Sierpc</t>
  </si>
  <si>
    <t>zezwolenie na unieszkodliwianie do 30.09.2015</t>
  </si>
  <si>
    <t>Pozwolenie zintegrowane zostało z urzedu wygaszone przez Marszałka Województwa Mazowieckiego decyzją Nr 175/14/PŚ Z</t>
  </si>
  <si>
    <t>ważne do 31.12.2013</t>
  </si>
  <si>
    <r>
      <t xml:space="preserve">&lt; </t>
    </r>
    <r>
      <rPr>
        <sz val="8"/>
        <rFont val="Tahoma"/>
        <family val="2"/>
        <charset val="238"/>
      </rPr>
      <t>podlega/
(15.08.2008 r.)</t>
    </r>
  </si>
  <si>
    <t>&lt; podlega/  (30.10.2007)</t>
  </si>
  <si>
    <t>&lt;podlega/ (26.08.2011)</t>
  </si>
  <si>
    <t>&lt; podlega/ (20.03.2007)</t>
  </si>
  <si>
    <t>&lt; podlega/  (25.09.2007)</t>
  </si>
  <si>
    <t>&lt; podlega/ (20.12.2007)</t>
  </si>
  <si>
    <t>&lt; podlega/ 
 (09.06.2008)</t>
  </si>
  <si>
    <t>&lt; podlega/
 (20.07.2011)</t>
  </si>
  <si>
    <t xml:space="preserve">&lt; podlega/ </t>
  </si>
  <si>
    <r>
      <t xml:space="preserve">&lt; </t>
    </r>
    <r>
      <rPr>
        <sz val="8"/>
        <rFont val="Tahoma"/>
        <family val="2"/>
        <charset val="238"/>
      </rPr>
      <t>podlega/ (29.07.2008)</t>
    </r>
  </si>
  <si>
    <t>&lt; podlega/ (26.06.2008)</t>
  </si>
  <si>
    <t>Zakład Gospodarki Komunalnej Sp. z o.o. w Stoczku</t>
  </si>
  <si>
    <t>zezwolenie na unieszkodliwianie do 09.09.2019</t>
  </si>
  <si>
    <t>Urząd Gminy i Miasta Żuromin, 09-300 Żuromin, Pl. Piłsudskiego 3</t>
  </si>
  <si>
    <t xml:space="preserve">&lt; podlega/  (29.07.2009)
Dec.znak:PŚ.V/UR/7600-87/08 z dn. 20.08.2014 Marszałek Woj. Mazowieckiego stwierdza wygaśnięcie z urzędu decyzji Marszałka Woj. Mazowieckiego nr 46/09/PŚ.Z z dnia 29 lipca 2009 r.
</t>
  </si>
  <si>
    <t>Przedsiębiorstwo Gospodarki Komunalnej "Żyrardów" Sp. z o.o.,  Żyrardów, ul. Czysta 5  (dzierżawa od Gminy Radziejowice)</t>
  </si>
  <si>
    <t>&lt;  podlega/
(17.05.2005r.)</t>
  </si>
  <si>
    <r>
      <t xml:space="preserve">&lt; podlega/ ma (15.10.2007)
</t>
    </r>
    <r>
      <rPr>
        <b/>
        <sz val="8"/>
        <rFont val="Tahoma"/>
        <family val="2"/>
        <charset val="238"/>
      </rPr>
      <t>ważne na czas nieokreślony</t>
    </r>
    <r>
      <rPr>
        <sz val="8"/>
        <rFont val="Tahoma"/>
        <family val="2"/>
        <charset val="238"/>
      </rPr>
      <t xml:space="preserve"> - na kwaterę nr 2</t>
    </r>
  </si>
  <si>
    <t>&lt; podlega/  (13.12.2010)</t>
  </si>
  <si>
    <t xml:space="preserve">Tabela.Kwalifikacja składowisk odpadów przyjmujących odpady komunalne z terenu województwa mazowieckiego pod kątem spełniania wymagań Dyrektywy Rady 99/31/WE  - stan na 31.12.2014 r. </t>
  </si>
  <si>
    <r>
      <t xml:space="preserve">&lt; nie podlega
</t>
    </r>
    <r>
      <rPr>
        <b/>
        <sz val="8"/>
        <rFont val="Tahoma"/>
        <family val="2"/>
        <charset val="238"/>
      </rPr>
      <t>zezwolenie na unieszkodliwianie do 31.12.2013</t>
    </r>
  </si>
  <si>
    <t>T/N/N/N</t>
  </si>
  <si>
    <t>nie przyjmuje odpadów od 30.06.2013</t>
  </si>
  <si>
    <t>Gmina Grudusk</t>
  </si>
  <si>
    <t>Novago Sp. z o.o.
ul. Grzebskiego 10
06-500 Mława</t>
  </si>
  <si>
    <t>Novago Sp. z o.o.</t>
  </si>
  <si>
    <t>ważne do 31.07.2014</t>
  </si>
  <si>
    <t xml:space="preserve">&lt; podlega/ 
</t>
  </si>
  <si>
    <t>ważne do 31.12.2014
trwa postępowanie odwoławcze</t>
  </si>
  <si>
    <r>
      <t xml:space="preserve">&lt; podlega/ (16.06.2004 r.)
</t>
    </r>
    <r>
      <rPr>
        <b/>
        <sz val="8"/>
        <rFont val="Tahoma"/>
        <family val="2"/>
        <charset val="238"/>
      </rPr>
      <t>ważne do 31.12.2013,</t>
    </r>
    <r>
      <rPr>
        <sz val="8"/>
        <rFont val="Tahoma"/>
        <family val="2"/>
        <charset val="238"/>
      </rPr>
      <t xml:space="preserve">
wystąpiono do Marszałka Woj. Mazowieckiego z wnioskiem o wyrażenie zgody na zamknięcie</t>
    </r>
  </si>
  <si>
    <r>
      <t xml:space="preserve">&lt; </t>
    </r>
    <r>
      <rPr>
        <sz val="8"/>
        <rFont val="Tahoma"/>
        <family val="2"/>
        <charset val="238"/>
      </rPr>
      <t xml:space="preserve">podlega/ 
 (29.07.2009)
</t>
    </r>
    <r>
      <rPr>
        <b/>
        <sz val="8"/>
        <rFont val="Tahoma"/>
        <family val="2"/>
        <charset val="238"/>
      </rPr>
      <t>Decyzją z dnia 28.03.2013 Marszałek zmienił pozwolenie zintegrowane - wydłużył termin ważności do 31.12.2014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</si>
</sst>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;[Red]#,##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8"/>
      <color rgb="FF0070C0"/>
      <name val="Tahoma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20"/>
      <name val="Calibri"/>
      <family val="2"/>
      <charset val="238"/>
    </font>
    <font>
      <b/>
      <sz val="12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20"/>
      <name val="Arial"/>
      <family val="2"/>
      <charset val="238"/>
    </font>
    <font>
      <sz val="10"/>
      <color rgb="FFFF0000"/>
      <name val="Calibri"/>
      <family val="2"/>
      <charset val="238"/>
    </font>
    <font>
      <sz val="8"/>
      <color rgb="FF0070C0"/>
      <name val="Tahoma"/>
      <family val="2"/>
      <charset val="238"/>
    </font>
    <font>
      <b/>
      <sz val="8"/>
      <color rgb="FF0070C0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  <font>
      <b/>
      <sz val="9"/>
      <name val="Tahoma"/>
      <family val="2"/>
      <charset val="238"/>
    </font>
    <font>
      <sz val="10"/>
      <color indexed="8"/>
      <name val="MS Sans Serif"/>
      <family val="2"/>
      <charset val="238"/>
    </font>
    <font>
      <sz val="10"/>
      <color rgb="FFFF0000"/>
      <name val="MS Sans Serif"/>
      <family val="2"/>
      <charset val="238"/>
    </font>
    <font>
      <sz val="10"/>
      <name val="MS Sans Serif"/>
      <family val="2"/>
      <charset val="238"/>
    </font>
    <font>
      <b/>
      <sz val="8.5"/>
      <name val="Arial"/>
      <family val="2"/>
      <charset val="238"/>
    </font>
    <font>
      <sz val="20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210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0" fontId="3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7" fillId="0" borderId="0" xfId="0" applyFont="1"/>
    <xf numFmtId="0" fontId="5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/>
    <xf numFmtId="0" fontId="1" fillId="0" borderId="0" xfId="0" applyFont="1" applyFill="1"/>
    <xf numFmtId="0" fontId="5" fillId="0" borderId="12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top" wrapText="1"/>
    </xf>
    <xf numFmtId="0" fontId="9" fillId="0" borderId="14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10" fontId="5" fillId="0" borderId="7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center"/>
    </xf>
    <xf numFmtId="0" fontId="5" fillId="0" borderId="12" xfId="0" applyFont="1" applyBorder="1" applyAlignment="1">
      <alignment horizontal="justify" vertical="top" wrapText="1"/>
    </xf>
    <xf numFmtId="0" fontId="10" fillId="0" borderId="0" xfId="0" applyFont="1"/>
    <xf numFmtId="4" fontId="5" fillId="0" borderId="3" xfId="0" applyNumberFormat="1" applyFont="1" applyBorder="1" applyAlignment="1">
      <alignment horizontal="center" vertical="center" wrapText="1"/>
    </xf>
    <xf numFmtId="0" fontId="11" fillId="0" borderId="0" xfId="0" applyFont="1"/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10" fillId="0" borderId="0" xfId="0" applyFont="1" applyFill="1" applyAlignment="1">
      <alignment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165" fontId="9" fillId="0" borderId="3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" fillId="0" borderId="6" xfId="0" applyFont="1" applyBorder="1"/>
    <xf numFmtId="3" fontId="5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5" fillId="0" borderId="3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Border="1"/>
    <xf numFmtId="0" fontId="18" fillId="0" borderId="0" xfId="0" applyFont="1" applyFill="1" applyBorder="1"/>
    <xf numFmtId="0" fontId="3" fillId="0" borderId="10" xfId="0" applyFont="1" applyBorder="1" applyAlignment="1">
      <alignment vertical="top" wrapText="1"/>
    </xf>
    <xf numFmtId="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quotePrefix="1" applyNumberFormat="1" applyFont="1" applyBorder="1"/>
    <xf numFmtId="0" fontId="18" fillId="0" borderId="0" xfId="0" applyNumberFormat="1" applyFont="1" applyBorder="1"/>
    <xf numFmtId="0" fontId="17" fillId="4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9" fillId="0" borderId="0" xfId="0" applyFont="1" applyAlignment="1"/>
    <xf numFmtId="0" fontId="18" fillId="0" borderId="0" xfId="0" applyFont="1" applyAlignment="1">
      <alignment horizontal="center" vertical="center"/>
    </xf>
    <xf numFmtId="0" fontId="18" fillId="0" borderId="0" xfId="0" applyNumberFormat="1" applyFont="1" applyBorder="1" applyAlignment="1"/>
    <xf numFmtId="0" fontId="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0" fillId="0" borderId="0" xfId="0" applyBorder="1"/>
    <xf numFmtId="0" fontId="22" fillId="0" borderId="0" xfId="0" applyFont="1"/>
    <xf numFmtId="0" fontId="3" fillId="0" borderId="0" xfId="0" applyFont="1"/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Border="1" applyAlignment="1"/>
    <xf numFmtId="0" fontId="3" fillId="0" borderId="0" xfId="0" applyFont="1" applyAlignment="1"/>
    <xf numFmtId="0" fontId="23" fillId="0" borderId="0" xfId="0" applyFont="1" applyAlignment="1">
      <alignment vertical="top"/>
    </xf>
    <xf numFmtId="0" fontId="18" fillId="0" borderId="0" xfId="0" applyFont="1" applyAlignment="1">
      <alignment vertical="top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center" wrapText="1"/>
    </xf>
    <xf numFmtId="0" fontId="24" fillId="0" borderId="0" xfId="0" applyFont="1"/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0" xfId="0" applyFont="1" applyFill="1" applyBorder="1"/>
    <xf numFmtId="0" fontId="1" fillId="0" borderId="14" xfId="0" applyFont="1" applyBorder="1"/>
    <xf numFmtId="0" fontId="3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0" fillId="0" borderId="6" xfId="0" applyBorder="1" applyAlignment="1"/>
    <xf numFmtId="0" fontId="0" fillId="0" borderId="10" xfId="0" applyBorder="1" applyAlignment="1"/>
    <xf numFmtId="4" fontId="5" fillId="0" borderId="6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7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0" fontId="1" fillId="0" borderId="6" xfId="0" applyFont="1" applyBorder="1" applyAlignment="1"/>
    <xf numFmtId="0" fontId="1" fillId="0" borderId="10" xfId="0" applyFont="1" applyBorder="1" applyAlignment="1"/>
    <xf numFmtId="0" fontId="3" fillId="0" borderId="10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3" fillId="3" borderId="9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/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89" wrapText="1"/>
    </xf>
    <xf numFmtId="0" fontId="3" fillId="2" borderId="6" xfId="0" applyFont="1" applyFill="1" applyBorder="1" applyAlignment="1">
      <alignment horizontal="center" vertical="center" textRotation="89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textRotation="9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89" wrapText="1"/>
    </xf>
    <xf numFmtId="0" fontId="4" fillId="0" borderId="6" xfId="0" applyFont="1" applyBorder="1" applyAlignment="1">
      <alignment horizontal="center" vertical="center" textRotation="90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3"/>
  <sheetViews>
    <sheetView tabSelected="1" zoomScale="90" zoomScaleNormal="90" workbookViewId="0">
      <selection activeCell="I16" sqref="I16"/>
    </sheetView>
  </sheetViews>
  <sheetFormatPr defaultRowHeight="12.75" x14ac:dyDescent="0.2"/>
  <cols>
    <col min="1" max="1" width="12" style="107" customWidth="1"/>
    <col min="2" max="2" width="5.7109375" style="114" customWidth="1"/>
    <col min="3" max="3" width="33.5703125" style="108" customWidth="1"/>
    <col min="4" max="4" width="6" style="109" customWidth="1"/>
    <col min="5" max="5" width="6.42578125" style="109" customWidth="1"/>
    <col min="6" max="6" width="7.140625" style="109" customWidth="1"/>
    <col min="7" max="7" width="6.5703125" style="18" customWidth="1"/>
    <col min="8" max="8" width="10.42578125" style="110" customWidth="1"/>
    <col min="9" max="9" width="12.140625" style="18" customWidth="1"/>
    <col min="10" max="10" width="13.28515625" style="110" customWidth="1"/>
    <col min="11" max="11" width="10.5703125" style="107" customWidth="1"/>
    <col min="12" max="12" width="22.85546875" style="110" customWidth="1"/>
    <col min="13" max="13" width="33.28515625" style="1" customWidth="1"/>
    <col min="14" max="256" width="9.140625" style="1"/>
    <col min="257" max="257" width="12" style="1" customWidth="1"/>
    <col min="258" max="258" width="5.7109375" style="1" customWidth="1"/>
    <col min="259" max="259" width="33.5703125" style="1" customWidth="1"/>
    <col min="260" max="260" width="6" style="1" customWidth="1"/>
    <col min="261" max="261" width="6.42578125" style="1" customWidth="1"/>
    <col min="262" max="262" width="7.140625" style="1" customWidth="1"/>
    <col min="263" max="263" width="6.5703125" style="1" customWidth="1"/>
    <col min="264" max="264" width="10.42578125" style="1" customWidth="1"/>
    <col min="265" max="265" width="12.85546875" style="1" customWidth="1"/>
    <col min="266" max="266" width="13.28515625" style="1" customWidth="1"/>
    <col min="267" max="267" width="10.5703125" style="1" customWidth="1"/>
    <col min="268" max="268" width="19.85546875" style="1" customWidth="1"/>
    <col min="269" max="269" width="33.28515625" style="1" customWidth="1"/>
    <col min="270" max="512" width="9.140625" style="1"/>
    <col min="513" max="513" width="12" style="1" customWidth="1"/>
    <col min="514" max="514" width="5.7109375" style="1" customWidth="1"/>
    <col min="515" max="515" width="33.5703125" style="1" customWidth="1"/>
    <col min="516" max="516" width="6" style="1" customWidth="1"/>
    <col min="517" max="517" width="6.42578125" style="1" customWidth="1"/>
    <col min="518" max="518" width="7.140625" style="1" customWidth="1"/>
    <col min="519" max="519" width="6.5703125" style="1" customWidth="1"/>
    <col min="520" max="520" width="10.42578125" style="1" customWidth="1"/>
    <col min="521" max="521" width="12.85546875" style="1" customWidth="1"/>
    <col min="522" max="522" width="13.28515625" style="1" customWidth="1"/>
    <col min="523" max="523" width="10.5703125" style="1" customWidth="1"/>
    <col min="524" max="524" width="19.85546875" style="1" customWidth="1"/>
    <col min="525" max="525" width="33.28515625" style="1" customWidth="1"/>
    <col min="526" max="768" width="9.140625" style="1"/>
    <col min="769" max="769" width="12" style="1" customWidth="1"/>
    <col min="770" max="770" width="5.7109375" style="1" customWidth="1"/>
    <col min="771" max="771" width="33.5703125" style="1" customWidth="1"/>
    <col min="772" max="772" width="6" style="1" customWidth="1"/>
    <col min="773" max="773" width="6.42578125" style="1" customWidth="1"/>
    <col min="774" max="774" width="7.140625" style="1" customWidth="1"/>
    <col min="775" max="775" width="6.5703125" style="1" customWidth="1"/>
    <col min="776" max="776" width="10.42578125" style="1" customWidth="1"/>
    <col min="777" max="777" width="12.85546875" style="1" customWidth="1"/>
    <col min="778" max="778" width="13.28515625" style="1" customWidth="1"/>
    <col min="779" max="779" width="10.5703125" style="1" customWidth="1"/>
    <col min="780" max="780" width="19.85546875" style="1" customWidth="1"/>
    <col min="781" max="781" width="33.28515625" style="1" customWidth="1"/>
    <col min="782" max="1024" width="9.140625" style="1"/>
    <col min="1025" max="1025" width="12" style="1" customWidth="1"/>
    <col min="1026" max="1026" width="5.7109375" style="1" customWidth="1"/>
    <col min="1027" max="1027" width="33.5703125" style="1" customWidth="1"/>
    <col min="1028" max="1028" width="6" style="1" customWidth="1"/>
    <col min="1029" max="1029" width="6.42578125" style="1" customWidth="1"/>
    <col min="1030" max="1030" width="7.140625" style="1" customWidth="1"/>
    <col min="1031" max="1031" width="6.5703125" style="1" customWidth="1"/>
    <col min="1032" max="1032" width="10.42578125" style="1" customWidth="1"/>
    <col min="1033" max="1033" width="12.85546875" style="1" customWidth="1"/>
    <col min="1034" max="1034" width="13.28515625" style="1" customWidth="1"/>
    <col min="1035" max="1035" width="10.5703125" style="1" customWidth="1"/>
    <col min="1036" max="1036" width="19.85546875" style="1" customWidth="1"/>
    <col min="1037" max="1037" width="33.28515625" style="1" customWidth="1"/>
    <col min="1038" max="1280" width="9.140625" style="1"/>
    <col min="1281" max="1281" width="12" style="1" customWidth="1"/>
    <col min="1282" max="1282" width="5.7109375" style="1" customWidth="1"/>
    <col min="1283" max="1283" width="33.5703125" style="1" customWidth="1"/>
    <col min="1284" max="1284" width="6" style="1" customWidth="1"/>
    <col min="1285" max="1285" width="6.42578125" style="1" customWidth="1"/>
    <col min="1286" max="1286" width="7.140625" style="1" customWidth="1"/>
    <col min="1287" max="1287" width="6.5703125" style="1" customWidth="1"/>
    <col min="1288" max="1288" width="10.42578125" style="1" customWidth="1"/>
    <col min="1289" max="1289" width="12.85546875" style="1" customWidth="1"/>
    <col min="1290" max="1290" width="13.28515625" style="1" customWidth="1"/>
    <col min="1291" max="1291" width="10.5703125" style="1" customWidth="1"/>
    <col min="1292" max="1292" width="19.85546875" style="1" customWidth="1"/>
    <col min="1293" max="1293" width="33.28515625" style="1" customWidth="1"/>
    <col min="1294" max="1536" width="9.140625" style="1"/>
    <col min="1537" max="1537" width="12" style="1" customWidth="1"/>
    <col min="1538" max="1538" width="5.7109375" style="1" customWidth="1"/>
    <col min="1539" max="1539" width="33.5703125" style="1" customWidth="1"/>
    <col min="1540" max="1540" width="6" style="1" customWidth="1"/>
    <col min="1541" max="1541" width="6.42578125" style="1" customWidth="1"/>
    <col min="1542" max="1542" width="7.140625" style="1" customWidth="1"/>
    <col min="1543" max="1543" width="6.5703125" style="1" customWidth="1"/>
    <col min="1544" max="1544" width="10.42578125" style="1" customWidth="1"/>
    <col min="1545" max="1545" width="12.85546875" style="1" customWidth="1"/>
    <col min="1546" max="1546" width="13.28515625" style="1" customWidth="1"/>
    <col min="1547" max="1547" width="10.5703125" style="1" customWidth="1"/>
    <col min="1548" max="1548" width="19.85546875" style="1" customWidth="1"/>
    <col min="1549" max="1549" width="33.28515625" style="1" customWidth="1"/>
    <col min="1550" max="1792" width="9.140625" style="1"/>
    <col min="1793" max="1793" width="12" style="1" customWidth="1"/>
    <col min="1794" max="1794" width="5.7109375" style="1" customWidth="1"/>
    <col min="1795" max="1795" width="33.5703125" style="1" customWidth="1"/>
    <col min="1796" max="1796" width="6" style="1" customWidth="1"/>
    <col min="1797" max="1797" width="6.42578125" style="1" customWidth="1"/>
    <col min="1798" max="1798" width="7.140625" style="1" customWidth="1"/>
    <col min="1799" max="1799" width="6.5703125" style="1" customWidth="1"/>
    <col min="1800" max="1800" width="10.42578125" style="1" customWidth="1"/>
    <col min="1801" max="1801" width="12.85546875" style="1" customWidth="1"/>
    <col min="1802" max="1802" width="13.28515625" style="1" customWidth="1"/>
    <col min="1803" max="1803" width="10.5703125" style="1" customWidth="1"/>
    <col min="1804" max="1804" width="19.85546875" style="1" customWidth="1"/>
    <col min="1805" max="1805" width="33.28515625" style="1" customWidth="1"/>
    <col min="1806" max="2048" width="9.140625" style="1"/>
    <col min="2049" max="2049" width="12" style="1" customWidth="1"/>
    <col min="2050" max="2050" width="5.7109375" style="1" customWidth="1"/>
    <col min="2051" max="2051" width="33.5703125" style="1" customWidth="1"/>
    <col min="2052" max="2052" width="6" style="1" customWidth="1"/>
    <col min="2053" max="2053" width="6.42578125" style="1" customWidth="1"/>
    <col min="2054" max="2054" width="7.140625" style="1" customWidth="1"/>
    <col min="2055" max="2055" width="6.5703125" style="1" customWidth="1"/>
    <col min="2056" max="2056" width="10.42578125" style="1" customWidth="1"/>
    <col min="2057" max="2057" width="12.85546875" style="1" customWidth="1"/>
    <col min="2058" max="2058" width="13.28515625" style="1" customWidth="1"/>
    <col min="2059" max="2059" width="10.5703125" style="1" customWidth="1"/>
    <col min="2060" max="2060" width="19.85546875" style="1" customWidth="1"/>
    <col min="2061" max="2061" width="33.28515625" style="1" customWidth="1"/>
    <col min="2062" max="2304" width="9.140625" style="1"/>
    <col min="2305" max="2305" width="12" style="1" customWidth="1"/>
    <col min="2306" max="2306" width="5.7109375" style="1" customWidth="1"/>
    <col min="2307" max="2307" width="33.5703125" style="1" customWidth="1"/>
    <col min="2308" max="2308" width="6" style="1" customWidth="1"/>
    <col min="2309" max="2309" width="6.42578125" style="1" customWidth="1"/>
    <col min="2310" max="2310" width="7.140625" style="1" customWidth="1"/>
    <col min="2311" max="2311" width="6.5703125" style="1" customWidth="1"/>
    <col min="2312" max="2312" width="10.42578125" style="1" customWidth="1"/>
    <col min="2313" max="2313" width="12.85546875" style="1" customWidth="1"/>
    <col min="2314" max="2314" width="13.28515625" style="1" customWidth="1"/>
    <col min="2315" max="2315" width="10.5703125" style="1" customWidth="1"/>
    <col min="2316" max="2316" width="19.85546875" style="1" customWidth="1"/>
    <col min="2317" max="2317" width="33.28515625" style="1" customWidth="1"/>
    <col min="2318" max="2560" width="9.140625" style="1"/>
    <col min="2561" max="2561" width="12" style="1" customWidth="1"/>
    <col min="2562" max="2562" width="5.7109375" style="1" customWidth="1"/>
    <col min="2563" max="2563" width="33.5703125" style="1" customWidth="1"/>
    <col min="2564" max="2564" width="6" style="1" customWidth="1"/>
    <col min="2565" max="2565" width="6.42578125" style="1" customWidth="1"/>
    <col min="2566" max="2566" width="7.140625" style="1" customWidth="1"/>
    <col min="2567" max="2567" width="6.5703125" style="1" customWidth="1"/>
    <col min="2568" max="2568" width="10.42578125" style="1" customWidth="1"/>
    <col min="2569" max="2569" width="12.85546875" style="1" customWidth="1"/>
    <col min="2570" max="2570" width="13.28515625" style="1" customWidth="1"/>
    <col min="2571" max="2571" width="10.5703125" style="1" customWidth="1"/>
    <col min="2572" max="2572" width="19.85546875" style="1" customWidth="1"/>
    <col min="2573" max="2573" width="33.28515625" style="1" customWidth="1"/>
    <col min="2574" max="2816" width="9.140625" style="1"/>
    <col min="2817" max="2817" width="12" style="1" customWidth="1"/>
    <col min="2818" max="2818" width="5.7109375" style="1" customWidth="1"/>
    <col min="2819" max="2819" width="33.5703125" style="1" customWidth="1"/>
    <col min="2820" max="2820" width="6" style="1" customWidth="1"/>
    <col min="2821" max="2821" width="6.42578125" style="1" customWidth="1"/>
    <col min="2822" max="2822" width="7.140625" style="1" customWidth="1"/>
    <col min="2823" max="2823" width="6.5703125" style="1" customWidth="1"/>
    <col min="2824" max="2824" width="10.42578125" style="1" customWidth="1"/>
    <col min="2825" max="2825" width="12.85546875" style="1" customWidth="1"/>
    <col min="2826" max="2826" width="13.28515625" style="1" customWidth="1"/>
    <col min="2827" max="2827" width="10.5703125" style="1" customWidth="1"/>
    <col min="2828" max="2828" width="19.85546875" style="1" customWidth="1"/>
    <col min="2829" max="2829" width="33.28515625" style="1" customWidth="1"/>
    <col min="2830" max="3072" width="9.140625" style="1"/>
    <col min="3073" max="3073" width="12" style="1" customWidth="1"/>
    <col min="3074" max="3074" width="5.7109375" style="1" customWidth="1"/>
    <col min="3075" max="3075" width="33.5703125" style="1" customWidth="1"/>
    <col min="3076" max="3076" width="6" style="1" customWidth="1"/>
    <col min="3077" max="3077" width="6.42578125" style="1" customWidth="1"/>
    <col min="3078" max="3078" width="7.140625" style="1" customWidth="1"/>
    <col min="3079" max="3079" width="6.5703125" style="1" customWidth="1"/>
    <col min="3080" max="3080" width="10.42578125" style="1" customWidth="1"/>
    <col min="3081" max="3081" width="12.85546875" style="1" customWidth="1"/>
    <col min="3082" max="3082" width="13.28515625" style="1" customWidth="1"/>
    <col min="3083" max="3083" width="10.5703125" style="1" customWidth="1"/>
    <col min="3084" max="3084" width="19.85546875" style="1" customWidth="1"/>
    <col min="3085" max="3085" width="33.28515625" style="1" customWidth="1"/>
    <col min="3086" max="3328" width="9.140625" style="1"/>
    <col min="3329" max="3329" width="12" style="1" customWidth="1"/>
    <col min="3330" max="3330" width="5.7109375" style="1" customWidth="1"/>
    <col min="3331" max="3331" width="33.5703125" style="1" customWidth="1"/>
    <col min="3332" max="3332" width="6" style="1" customWidth="1"/>
    <col min="3333" max="3333" width="6.42578125" style="1" customWidth="1"/>
    <col min="3334" max="3334" width="7.140625" style="1" customWidth="1"/>
    <col min="3335" max="3335" width="6.5703125" style="1" customWidth="1"/>
    <col min="3336" max="3336" width="10.42578125" style="1" customWidth="1"/>
    <col min="3337" max="3337" width="12.85546875" style="1" customWidth="1"/>
    <col min="3338" max="3338" width="13.28515625" style="1" customWidth="1"/>
    <col min="3339" max="3339" width="10.5703125" style="1" customWidth="1"/>
    <col min="3340" max="3340" width="19.85546875" style="1" customWidth="1"/>
    <col min="3341" max="3341" width="33.28515625" style="1" customWidth="1"/>
    <col min="3342" max="3584" width="9.140625" style="1"/>
    <col min="3585" max="3585" width="12" style="1" customWidth="1"/>
    <col min="3586" max="3586" width="5.7109375" style="1" customWidth="1"/>
    <col min="3587" max="3587" width="33.5703125" style="1" customWidth="1"/>
    <col min="3588" max="3588" width="6" style="1" customWidth="1"/>
    <col min="3589" max="3589" width="6.42578125" style="1" customWidth="1"/>
    <col min="3590" max="3590" width="7.140625" style="1" customWidth="1"/>
    <col min="3591" max="3591" width="6.5703125" style="1" customWidth="1"/>
    <col min="3592" max="3592" width="10.42578125" style="1" customWidth="1"/>
    <col min="3593" max="3593" width="12.85546875" style="1" customWidth="1"/>
    <col min="3594" max="3594" width="13.28515625" style="1" customWidth="1"/>
    <col min="3595" max="3595" width="10.5703125" style="1" customWidth="1"/>
    <col min="3596" max="3596" width="19.85546875" style="1" customWidth="1"/>
    <col min="3597" max="3597" width="33.28515625" style="1" customWidth="1"/>
    <col min="3598" max="3840" width="9.140625" style="1"/>
    <col min="3841" max="3841" width="12" style="1" customWidth="1"/>
    <col min="3842" max="3842" width="5.7109375" style="1" customWidth="1"/>
    <col min="3843" max="3843" width="33.5703125" style="1" customWidth="1"/>
    <col min="3844" max="3844" width="6" style="1" customWidth="1"/>
    <col min="3845" max="3845" width="6.42578125" style="1" customWidth="1"/>
    <col min="3846" max="3846" width="7.140625" style="1" customWidth="1"/>
    <col min="3847" max="3847" width="6.5703125" style="1" customWidth="1"/>
    <col min="3848" max="3848" width="10.42578125" style="1" customWidth="1"/>
    <col min="3849" max="3849" width="12.85546875" style="1" customWidth="1"/>
    <col min="3850" max="3850" width="13.28515625" style="1" customWidth="1"/>
    <col min="3851" max="3851" width="10.5703125" style="1" customWidth="1"/>
    <col min="3852" max="3852" width="19.85546875" style="1" customWidth="1"/>
    <col min="3853" max="3853" width="33.28515625" style="1" customWidth="1"/>
    <col min="3854" max="4096" width="9.140625" style="1"/>
    <col min="4097" max="4097" width="12" style="1" customWidth="1"/>
    <col min="4098" max="4098" width="5.7109375" style="1" customWidth="1"/>
    <col min="4099" max="4099" width="33.5703125" style="1" customWidth="1"/>
    <col min="4100" max="4100" width="6" style="1" customWidth="1"/>
    <col min="4101" max="4101" width="6.42578125" style="1" customWidth="1"/>
    <col min="4102" max="4102" width="7.140625" style="1" customWidth="1"/>
    <col min="4103" max="4103" width="6.5703125" style="1" customWidth="1"/>
    <col min="4104" max="4104" width="10.42578125" style="1" customWidth="1"/>
    <col min="4105" max="4105" width="12.85546875" style="1" customWidth="1"/>
    <col min="4106" max="4106" width="13.28515625" style="1" customWidth="1"/>
    <col min="4107" max="4107" width="10.5703125" style="1" customWidth="1"/>
    <col min="4108" max="4108" width="19.85546875" style="1" customWidth="1"/>
    <col min="4109" max="4109" width="33.28515625" style="1" customWidth="1"/>
    <col min="4110" max="4352" width="9.140625" style="1"/>
    <col min="4353" max="4353" width="12" style="1" customWidth="1"/>
    <col min="4354" max="4354" width="5.7109375" style="1" customWidth="1"/>
    <col min="4355" max="4355" width="33.5703125" style="1" customWidth="1"/>
    <col min="4356" max="4356" width="6" style="1" customWidth="1"/>
    <col min="4357" max="4357" width="6.42578125" style="1" customWidth="1"/>
    <col min="4358" max="4358" width="7.140625" style="1" customWidth="1"/>
    <col min="4359" max="4359" width="6.5703125" style="1" customWidth="1"/>
    <col min="4360" max="4360" width="10.42578125" style="1" customWidth="1"/>
    <col min="4361" max="4361" width="12.85546875" style="1" customWidth="1"/>
    <col min="4362" max="4362" width="13.28515625" style="1" customWidth="1"/>
    <col min="4363" max="4363" width="10.5703125" style="1" customWidth="1"/>
    <col min="4364" max="4364" width="19.85546875" style="1" customWidth="1"/>
    <col min="4365" max="4365" width="33.28515625" style="1" customWidth="1"/>
    <col min="4366" max="4608" width="9.140625" style="1"/>
    <col min="4609" max="4609" width="12" style="1" customWidth="1"/>
    <col min="4610" max="4610" width="5.7109375" style="1" customWidth="1"/>
    <col min="4611" max="4611" width="33.5703125" style="1" customWidth="1"/>
    <col min="4612" max="4612" width="6" style="1" customWidth="1"/>
    <col min="4613" max="4613" width="6.42578125" style="1" customWidth="1"/>
    <col min="4614" max="4614" width="7.140625" style="1" customWidth="1"/>
    <col min="4615" max="4615" width="6.5703125" style="1" customWidth="1"/>
    <col min="4616" max="4616" width="10.42578125" style="1" customWidth="1"/>
    <col min="4617" max="4617" width="12.85546875" style="1" customWidth="1"/>
    <col min="4618" max="4618" width="13.28515625" style="1" customWidth="1"/>
    <col min="4619" max="4619" width="10.5703125" style="1" customWidth="1"/>
    <col min="4620" max="4620" width="19.85546875" style="1" customWidth="1"/>
    <col min="4621" max="4621" width="33.28515625" style="1" customWidth="1"/>
    <col min="4622" max="4864" width="9.140625" style="1"/>
    <col min="4865" max="4865" width="12" style="1" customWidth="1"/>
    <col min="4866" max="4866" width="5.7109375" style="1" customWidth="1"/>
    <col min="4867" max="4867" width="33.5703125" style="1" customWidth="1"/>
    <col min="4868" max="4868" width="6" style="1" customWidth="1"/>
    <col min="4869" max="4869" width="6.42578125" style="1" customWidth="1"/>
    <col min="4870" max="4870" width="7.140625" style="1" customWidth="1"/>
    <col min="4871" max="4871" width="6.5703125" style="1" customWidth="1"/>
    <col min="4872" max="4872" width="10.42578125" style="1" customWidth="1"/>
    <col min="4873" max="4873" width="12.85546875" style="1" customWidth="1"/>
    <col min="4874" max="4874" width="13.28515625" style="1" customWidth="1"/>
    <col min="4875" max="4875" width="10.5703125" style="1" customWidth="1"/>
    <col min="4876" max="4876" width="19.85546875" style="1" customWidth="1"/>
    <col min="4877" max="4877" width="33.28515625" style="1" customWidth="1"/>
    <col min="4878" max="5120" width="9.140625" style="1"/>
    <col min="5121" max="5121" width="12" style="1" customWidth="1"/>
    <col min="5122" max="5122" width="5.7109375" style="1" customWidth="1"/>
    <col min="5123" max="5123" width="33.5703125" style="1" customWidth="1"/>
    <col min="5124" max="5124" width="6" style="1" customWidth="1"/>
    <col min="5125" max="5125" width="6.42578125" style="1" customWidth="1"/>
    <col min="5126" max="5126" width="7.140625" style="1" customWidth="1"/>
    <col min="5127" max="5127" width="6.5703125" style="1" customWidth="1"/>
    <col min="5128" max="5128" width="10.42578125" style="1" customWidth="1"/>
    <col min="5129" max="5129" width="12.85546875" style="1" customWidth="1"/>
    <col min="5130" max="5130" width="13.28515625" style="1" customWidth="1"/>
    <col min="5131" max="5131" width="10.5703125" style="1" customWidth="1"/>
    <col min="5132" max="5132" width="19.85546875" style="1" customWidth="1"/>
    <col min="5133" max="5133" width="33.28515625" style="1" customWidth="1"/>
    <col min="5134" max="5376" width="9.140625" style="1"/>
    <col min="5377" max="5377" width="12" style="1" customWidth="1"/>
    <col min="5378" max="5378" width="5.7109375" style="1" customWidth="1"/>
    <col min="5379" max="5379" width="33.5703125" style="1" customWidth="1"/>
    <col min="5380" max="5380" width="6" style="1" customWidth="1"/>
    <col min="5381" max="5381" width="6.42578125" style="1" customWidth="1"/>
    <col min="5382" max="5382" width="7.140625" style="1" customWidth="1"/>
    <col min="5383" max="5383" width="6.5703125" style="1" customWidth="1"/>
    <col min="5384" max="5384" width="10.42578125" style="1" customWidth="1"/>
    <col min="5385" max="5385" width="12.85546875" style="1" customWidth="1"/>
    <col min="5386" max="5386" width="13.28515625" style="1" customWidth="1"/>
    <col min="5387" max="5387" width="10.5703125" style="1" customWidth="1"/>
    <col min="5388" max="5388" width="19.85546875" style="1" customWidth="1"/>
    <col min="5389" max="5389" width="33.28515625" style="1" customWidth="1"/>
    <col min="5390" max="5632" width="9.140625" style="1"/>
    <col min="5633" max="5633" width="12" style="1" customWidth="1"/>
    <col min="5634" max="5634" width="5.7109375" style="1" customWidth="1"/>
    <col min="5635" max="5635" width="33.5703125" style="1" customWidth="1"/>
    <col min="5636" max="5636" width="6" style="1" customWidth="1"/>
    <col min="5637" max="5637" width="6.42578125" style="1" customWidth="1"/>
    <col min="5638" max="5638" width="7.140625" style="1" customWidth="1"/>
    <col min="5639" max="5639" width="6.5703125" style="1" customWidth="1"/>
    <col min="5640" max="5640" width="10.42578125" style="1" customWidth="1"/>
    <col min="5641" max="5641" width="12.85546875" style="1" customWidth="1"/>
    <col min="5642" max="5642" width="13.28515625" style="1" customWidth="1"/>
    <col min="5643" max="5643" width="10.5703125" style="1" customWidth="1"/>
    <col min="5644" max="5644" width="19.85546875" style="1" customWidth="1"/>
    <col min="5645" max="5645" width="33.28515625" style="1" customWidth="1"/>
    <col min="5646" max="5888" width="9.140625" style="1"/>
    <col min="5889" max="5889" width="12" style="1" customWidth="1"/>
    <col min="5890" max="5890" width="5.7109375" style="1" customWidth="1"/>
    <col min="5891" max="5891" width="33.5703125" style="1" customWidth="1"/>
    <col min="5892" max="5892" width="6" style="1" customWidth="1"/>
    <col min="5893" max="5893" width="6.42578125" style="1" customWidth="1"/>
    <col min="5894" max="5894" width="7.140625" style="1" customWidth="1"/>
    <col min="5895" max="5895" width="6.5703125" style="1" customWidth="1"/>
    <col min="5896" max="5896" width="10.42578125" style="1" customWidth="1"/>
    <col min="5897" max="5897" width="12.85546875" style="1" customWidth="1"/>
    <col min="5898" max="5898" width="13.28515625" style="1" customWidth="1"/>
    <col min="5899" max="5899" width="10.5703125" style="1" customWidth="1"/>
    <col min="5900" max="5900" width="19.85546875" style="1" customWidth="1"/>
    <col min="5901" max="5901" width="33.28515625" style="1" customWidth="1"/>
    <col min="5902" max="6144" width="9.140625" style="1"/>
    <col min="6145" max="6145" width="12" style="1" customWidth="1"/>
    <col min="6146" max="6146" width="5.7109375" style="1" customWidth="1"/>
    <col min="6147" max="6147" width="33.5703125" style="1" customWidth="1"/>
    <col min="6148" max="6148" width="6" style="1" customWidth="1"/>
    <col min="6149" max="6149" width="6.42578125" style="1" customWidth="1"/>
    <col min="6150" max="6150" width="7.140625" style="1" customWidth="1"/>
    <col min="6151" max="6151" width="6.5703125" style="1" customWidth="1"/>
    <col min="6152" max="6152" width="10.42578125" style="1" customWidth="1"/>
    <col min="6153" max="6153" width="12.85546875" style="1" customWidth="1"/>
    <col min="6154" max="6154" width="13.28515625" style="1" customWidth="1"/>
    <col min="6155" max="6155" width="10.5703125" style="1" customWidth="1"/>
    <col min="6156" max="6156" width="19.85546875" style="1" customWidth="1"/>
    <col min="6157" max="6157" width="33.28515625" style="1" customWidth="1"/>
    <col min="6158" max="6400" width="9.140625" style="1"/>
    <col min="6401" max="6401" width="12" style="1" customWidth="1"/>
    <col min="6402" max="6402" width="5.7109375" style="1" customWidth="1"/>
    <col min="6403" max="6403" width="33.5703125" style="1" customWidth="1"/>
    <col min="6404" max="6404" width="6" style="1" customWidth="1"/>
    <col min="6405" max="6405" width="6.42578125" style="1" customWidth="1"/>
    <col min="6406" max="6406" width="7.140625" style="1" customWidth="1"/>
    <col min="6407" max="6407" width="6.5703125" style="1" customWidth="1"/>
    <col min="6408" max="6408" width="10.42578125" style="1" customWidth="1"/>
    <col min="6409" max="6409" width="12.85546875" style="1" customWidth="1"/>
    <col min="6410" max="6410" width="13.28515625" style="1" customWidth="1"/>
    <col min="6411" max="6411" width="10.5703125" style="1" customWidth="1"/>
    <col min="6412" max="6412" width="19.85546875" style="1" customWidth="1"/>
    <col min="6413" max="6413" width="33.28515625" style="1" customWidth="1"/>
    <col min="6414" max="6656" width="9.140625" style="1"/>
    <col min="6657" max="6657" width="12" style="1" customWidth="1"/>
    <col min="6658" max="6658" width="5.7109375" style="1" customWidth="1"/>
    <col min="6659" max="6659" width="33.5703125" style="1" customWidth="1"/>
    <col min="6660" max="6660" width="6" style="1" customWidth="1"/>
    <col min="6661" max="6661" width="6.42578125" style="1" customWidth="1"/>
    <col min="6662" max="6662" width="7.140625" style="1" customWidth="1"/>
    <col min="6663" max="6663" width="6.5703125" style="1" customWidth="1"/>
    <col min="6664" max="6664" width="10.42578125" style="1" customWidth="1"/>
    <col min="6665" max="6665" width="12.85546875" style="1" customWidth="1"/>
    <col min="6666" max="6666" width="13.28515625" style="1" customWidth="1"/>
    <col min="6667" max="6667" width="10.5703125" style="1" customWidth="1"/>
    <col min="6668" max="6668" width="19.85546875" style="1" customWidth="1"/>
    <col min="6669" max="6669" width="33.28515625" style="1" customWidth="1"/>
    <col min="6670" max="6912" width="9.140625" style="1"/>
    <col min="6913" max="6913" width="12" style="1" customWidth="1"/>
    <col min="6914" max="6914" width="5.7109375" style="1" customWidth="1"/>
    <col min="6915" max="6915" width="33.5703125" style="1" customWidth="1"/>
    <col min="6916" max="6916" width="6" style="1" customWidth="1"/>
    <col min="6917" max="6917" width="6.42578125" style="1" customWidth="1"/>
    <col min="6918" max="6918" width="7.140625" style="1" customWidth="1"/>
    <col min="6919" max="6919" width="6.5703125" style="1" customWidth="1"/>
    <col min="6920" max="6920" width="10.42578125" style="1" customWidth="1"/>
    <col min="6921" max="6921" width="12.85546875" style="1" customWidth="1"/>
    <col min="6922" max="6922" width="13.28515625" style="1" customWidth="1"/>
    <col min="6923" max="6923" width="10.5703125" style="1" customWidth="1"/>
    <col min="6924" max="6924" width="19.85546875" style="1" customWidth="1"/>
    <col min="6925" max="6925" width="33.28515625" style="1" customWidth="1"/>
    <col min="6926" max="7168" width="9.140625" style="1"/>
    <col min="7169" max="7169" width="12" style="1" customWidth="1"/>
    <col min="7170" max="7170" width="5.7109375" style="1" customWidth="1"/>
    <col min="7171" max="7171" width="33.5703125" style="1" customWidth="1"/>
    <col min="7172" max="7172" width="6" style="1" customWidth="1"/>
    <col min="7173" max="7173" width="6.42578125" style="1" customWidth="1"/>
    <col min="7174" max="7174" width="7.140625" style="1" customWidth="1"/>
    <col min="7175" max="7175" width="6.5703125" style="1" customWidth="1"/>
    <col min="7176" max="7176" width="10.42578125" style="1" customWidth="1"/>
    <col min="7177" max="7177" width="12.85546875" style="1" customWidth="1"/>
    <col min="7178" max="7178" width="13.28515625" style="1" customWidth="1"/>
    <col min="7179" max="7179" width="10.5703125" style="1" customWidth="1"/>
    <col min="7180" max="7180" width="19.85546875" style="1" customWidth="1"/>
    <col min="7181" max="7181" width="33.28515625" style="1" customWidth="1"/>
    <col min="7182" max="7424" width="9.140625" style="1"/>
    <col min="7425" max="7425" width="12" style="1" customWidth="1"/>
    <col min="7426" max="7426" width="5.7109375" style="1" customWidth="1"/>
    <col min="7427" max="7427" width="33.5703125" style="1" customWidth="1"/>
    <col min="7428" max="7428" width="6" style="1" customWidth="1"/>
    <col min="7429" max="7429" width="6.42578125" style="1" customWidth="1"/>
    <col min="7430" max="7430" width="7.140625" style="1" customWidth="1"/>
    <col min="7431" max="7431" width="6.5703125" style="1" customWidth="1"/>
    <col min="7432" max="7432" width="10.42578125" style="1" customWidth="1"/>
    <col min="7433" max="7433" width="12.85546875" style="1" customWidth="1"/>
    <col min="7434" max="7434" width="13.28515625" style="1" customWidth="1"/>
    <col min="7435" max="7435" width="10.5703125" style="1" customWidth="1"/>
    <col min="7436" max="7436" width="19.85546875" style="1" customWidth="1"/>
    <col min="7437" max="7437" width="33.28515625" style="1" customWidth="1"/>
    <col min="7438" max="7680" width="9.140625" style="1"/>
    <col min="7681" max="7681" width="12" style="1" customWidth="1"/>
    <col min="7682" max="7682" width="5.7109375" style="1" customWidth="1"/>
    <col min="7683" max="7683" width="33.5703125" style="1" customWidth="1"/>
    <col min="7684" max="7684" width="6" style="1" customWidth="1"/>
    <col min="7685" max="7685" width="6.42578125" style="1" customWidth="1"/>
    <col min="7686" max="7686" width="7.140625" style="1" customWidth="1"/>
    <col min="7687" max="7687" width="6.5703125" style="1" customWidth="1"/>
    <col min="7688" max="7688" width="10.42578125" style="1" customWidth="1"/>
    <col min="7689" max="7689" width="12.85546875" style="1" customWidth="1"/>
    <col min="7690" max="7690" width="13.28515625" style="1" customWidth="1"/>
    <col min="7691" max="7691" width="10.5703125" style="1" customWidth="1"/>
    <col min="7692" max="7692" width="19.85546875" style="1" customWidth="1"/>
    <col min="7693" max="7693" width="33.28515625" style="1" customWidth="1"/>
    <col min="7694" max="7936" width="9.140625" style="1"/>
    <col min="7937" max="7937" width="12" style="1" customWidth="1"/>
    <col min="7938" max="7938" width="5.7109375" style="1" customWidth="1"/>
    <col min="7939" max="7939" width="33.5703125" style="1" customWidth="1"/>
    <col min="7940" max="7940" width="6" style="1" customWidth="1"/>
    <col min="7941" max="7941" width="6.42578125" style="1" customWidth="1"/>
    <col min="7942" max="7942" width="7.140625" style="1" customWidth="1"/>
    <col min="7943" max="7943" width="6.5703125" style="1" customWidth="1"/>
    <col min="7944" max="7944" width="10.42578125" style="1" customWidth="1"/>
    <col min="7945" max="7945" width="12.85546875" style="1" customWidth="1"/>
    <col min="7946" max="7946" width="13.28515625" style="1" customWidth="1"/>
    <col min="7947" max="7947" width="10.5703125" style="1" customWidth="1"/>
    <col min="7948" max="7948" width="19.85546875" style="1" customWidth="1"/>
    <col min="7949" max="7949" width="33.28515625" style="1" customWidth="1"/>
    <col min="7950" max="8192" width="9.140625" style="1"/>
    <col min="8193" max="8193" width="12" style="1" customWidth="1"/>
    <col min="8194" max="8194" width="5.7109375" style="1" customWidth="1"/>
    <col min="8195" max="8195" width="33.5703125" style="1" customWidth="1"/>
    <col min="8196" max="8196" width="6" style="1" customWidth="1"/>
    <col min="8197" max="8197" width="6.42578125" style="1" customWidth="1"/>
    <col min="8198" max="8198" width="7.140625" style="1" customWidth="1"/>
    <col min="8199" max="8199" width="6.5703125" style="1" customWidth="1"/>
    <col min="8200" max="8200" width="10.42578125" style="1" customWidth="1"/>
    <col min="8201" max="8201" width="12.85546875" style="1" customWidth="1"/>
    <col min="8202" max="8202" width="13.28515625" style="1" customWidth="1"/>
    <col min="8203" max="8203" width="10.5703125" style="1" customWidth="1"/>
    <col min="8204" max="8204" width="19.85546875" style="1" customWidth="1"/>
    <col min="8205" max="8205" width="33.28515625" style="1" customWidth="1"/>
    <col min="8206" max="8448" width="9.140625" style="1"/>
    <col min="8449" max="8449" width="12" style="1" customWidth="1"/>
    <col min="8450" max="8450" width="5.7109375" style="1" customWidth="1"/>
    <col min="8451" max="8451" width="33.5703125" style="1" customWidth="1"/>
    <col min="8452" max="8452" width="6" style="1" customWidth="1"/>
    <col min="8453" max="8453" width="6.42578125" style="1" customWidth="1"/>
    <col min="8454" max="8454" width="7.140625" style="1" customWidth="1"/>
    <col min="8455" max="8455" width="6.5703125" style="1" customWidth="1"/>
    <col min="8456" max="8456" width="10.42578125" style="1" customWidth="1"/>
    <col min="8457" max="8457" width="12.85546875" style="1" customWidth="1"/>
    <col min="8458" max="8458" width="13.28515625" style="1" customWidth="1"/>
    <col min="8459" max="8459" width="10.5703125" style="1" customWidth="1"/>
    <col min="8460" max="8460" width="19.85546875" style="1" customWidth="1"/>
    <col min="8461" max="8461" width="33.28515625" style="1" customWidth="1"/>
    <col min="8462" max="8704" width="9.140625" style="1"/>
    <col min="8705" max="8705" width="12" style="1" customWidth="1"/>
    <col min="8706" max="8706" width="5.7109375" style="1" customWidth="1"/>
    <col min="8707" max="8707" width="33.5703125" style="1" customWidth="1"/>
    <col min="8708" max="8708" width="6" style="1" customWidth="1"/>
    <col min="8709" max="8709" width="6.42578125" style="1" customWidth="1"/>
    <col min="8710" max="8710" width="7.140625" style="1" customWidth="1"/>
    <col min="8711" max="8711" width="6.5703125" style="1" customWidth="1"/>
    <col min="8712" max="8712" width="10.42578125" style="1" customWidth="1"/>
    <col min="8713" max="8713" width="12.85546875" style="1" customWidth="1"/>
    <col min="8714" max="8714" width="13.28515625" style="1" customWidth="1"/>
    <col min="8715" max="8715" width="10.5703125" style="1" customWidth="1"/>
    <col min="8716" max="8716" width="19.85546875" style="1" customWidth="1"/>
    <col min="8717" max="8717" width="33.28515625" style="1" customWidth="1"/>
    <col min="8718" max="8960" width="9.140625" style="1"/>
    <col min="8961" max="8961" width="12" style="1" customWidth="1"/>
    <col min="8962" max="8962" width="5.7109375" style="1" customWidth="1"/>
    <col min="8963" max="8963" width="33.5703125" style="1" customWidth="1"/>
    <col min="8964" max="8964" width="6" style="1" customWidth="1"/>
    <col min="8965" max="8965" width="6.42578125" style="1" customWidth="1"/>
    <col min="8966" max="8966" width="7.140625" style="1" customWidth="1"/>
    <col min="8967" max="8967" width="6.5703125" style="1" customWidth="1"/>
    <col min="8968" max="8968" width="10.42578125" style="1" customWidth="1"/>
    <col min="8969" max="8969" width="12.85546875" style="1" customWidth="1"/>
    <col min="8970" max="8970" width="13.28515625" style="1" customWidth="1"/>
    <col min="8971" max="8971" width="10.5703125" style="1" customWidth="1"/>
    <col min="8972" max="8972" width="19.85546875" style="1" customWidth="1"/>
    <col min="8973" max="8973" width="33.28515625" style="1" customWidth="1"/>
    <col min="8974" max="9216" width="9.140625" style="1"/>
    <col min="9217" max="9217" width="12" style="1" customWidth="1"/>
    <col min="9218" max="9218" width="5.7109375" style="1" customWidth="1"/>
    <col min="9219" max="9219" width="33.5703125" style="1" customWidth="1"/>
    <col min="9220" max="9220" width="6" style="1" customWidth="1"/>
    <col min="9221" max="9221" width="6.42578125" style="1" customWidth="1"/>
    <col min="9222" max="9222" width="7.140625" style="1" customWidth="1"/>
    <col min="9223" max="9223" width="6.5703125" style="1" customWidth="1"/>
    <col min="9224" max="9224" width="10.42578125" style="1" customWidth="1"/>
    <col min="9225" max="9225" width="12.85546875" style="1" customWidth="1"/>
    <col min="9226" max="9226" width="13.28515625" style="1" customWidth="1"/>
    <col min="9227" max="9227" width="10.5703125" style="1" customWidth="1"/>
    <col min="9228" max="9228" width="19.85546875" style="1" customWidth="1"/>
    <col min="9229" max="9229" width="33.28515625" style="1" customWidth="1"/>
    <col min="9230" max="9472" width="9.140625" style="1"/>
    <col min="9473" max="9473" width="12" style="1" customWidth="1"/>
    <col min="9474" max="9474" width="5.7109375" style="1" customWidth="1"/>
    <col min="9475" max="9475" width="33.5703125" style="1" customWidth="1"/>
    <col min="9476" max="9476" width="6" style="1" customWidth="1"/>
    <col min="9477" max="9477" width="6.42578125" style="1" customWidth="1"/>
    <col min="9478" max="9478" width="7.140625" style="1" customWidth="1"/>
    <col min="9479" max="9479" width="6.5703125" style="1" customWidth="1"/>
    <col min="9480" max="9480" width="10.42578125" style="1" customWidth="1"/>
    <col min="9481" max="9481" width="12.85546875" style="1" customWidth="1"/>
    <col min="9482" max="9482" width="13.28515625" style="1" customWidth="1"/>
    <col min="9483" max="9483" width="10.5703125" style="1" customWidth="1"/>
    <col min="9484" max="9484" width="19.85546875" style="1" customWidth="1"/>
    <col min="9485" max="9485" width="33.28515625" style="1" customWidth="1"/>
    <col min="9486" max="9728" width="9.140625" style="1"/>
    <col min="9729" max="9729" width="12" style="1" customWidth="1"/>
    <col min="9730" max="9730" width="5.7109375" style="1" customWidth="1"/>
    <col min="9731" max="9731" width="33.5703125" style="1" customWidth="1"/>
    <col min="9732" max="9732" width="6" style="1" customWidth="1"/>
    <col min="9733" max="9733" width="6.42578125" style="1" customWidth="1"/>
    <col min="9734" max="9734" width="7.140625" style="1" customWidth="1"/>
    <col min="9735" max="9735" width="6.5703125" style="1" customWidth="1"/>
    <col min="9736" max="9736" width="10.42578125" style="1" customWidth="1"/>
    <col min="9737" max="9737" width="12.85546875" style="1" customWidth="1"/>
    <col min="9738" max="9738" width="13.28515625" style="1" customWidth="1"/>
    <col min="9739" max="9739" width="10.5703125" style="1" customWidth="1"/>
    <col min="9740" max="9740" width="19.85546875" style="1" customWidth="1"/>
    <col min="9741" max="9741" width="33.28515625" style="1" customWidth="1"/>
    <col min="9742" max="9984" width="9.140625" style="1"/>
    <col min="9985" max="9985" width="12" style="1" customWidth="1"/>
    <col min="9986" max="9986" width="5.7109375" style="1" customWidth="1"/>
    <col min="9987" max="9987" width="33.5703125" style="1" customWidth="1"/>
    <col min="9988" max="9988" width="6" style="1" customWidth="1"/>
    <col min="9989" max="9989" width="6.42578125" style="1" customWidth="1"/>
    <col min="9990" max="9990" width="7.140625" style="1" customWidth="1"/>
    <col min="9991" max="9991" width="6.5703125" style="1" customWidth="1"/>
    <col min="9992" max="9992" width="10.42578125" style="1" customWidth="1"/>
    <col min="9993" max="9993" width="12.85546875" style="1" customWidth="1"/>
    <col min="9994" max="9994" width="13.28515625" style="1" customWidth="1"/>
    <col min="9995" max="9995" width="10.5703125" style="1" customWidth="1"/>
    <col min="9996" max="9996" width="19.85546875" style="1" customWidth="1"/>
    <col min="9997" max="9997" width="33.28515625" style="1" customWidth="1"/>
    <col min="9998" max="10240" width="9.140625" style="1"/>
    <col min="10241" max="10241" width="12" style="1" customWidth="1"/>
    <col min="10242" max="10242" width="5.7109375" style="1" customWidth="1"/>
    <col min="10243" max="10243" width="33.5703125" style="1" customWidth="1"/>
    <col min="10244" max="10244" width="6" style="1" customWidth="1"/>
    <col min="10245" max="10245" width="6.42578125" style="1" customWidth="1"/>
    <col min="10246" max="10246" width="7.140625" style="1" customWidth="1"/>
    <col min="10247" max="10247" width="6.5703125" style="1" customWidth="1"/>
    <col min="10248" max="10248" width="10.42578125" style="1" customWidth="1"/>
    <col min="10249" max="10249" width="12.85546875" style="1" customWidth="1"/>
    <col min="10250" max="10250" width="13.28515625" style="1" customWidth="1"/>
    <col min="10251" max="10251" width="10.5703125" style="1" customWidth="1"/>
    <col min="10252" max="10252" width="19.85546875" style="1" customWidth="1"/>
    <col min="10253" max="10253" width="33.28515625" style="1" customWidth="1"/>
    <col min="10254" max="10496" width="9.140625" style="1"/>
    <col min="10497" max="10497" width="12" style="1" customWidth="1"/>
    <col min="10498" max="10498" width="5.7109375" style="1" customWidth="1"/>
    <col min="10499" max="10499" width="33.5703125" style="1" customWidth="1"/>
    <col min="10500" max="10500" width="6" style="1" customWidth="1"/>
    <col min="10501" max="10501" width="6.42578125" style="1" customWidth="1"/>
    <col min="10502" max="10502" width="7.140625" style="1" customWidth="1"/>
    <col min="10503" max="10503" width="6.5703125" style="1" customWidth="1"/>
    <col min="10504" max="10504" width="10.42578125" style="1" customWidth="1"/>
    <col min="10505" max="10505" width="12.85546875" style="1" customWidth="1"/>
    <col min="10506" max="10506" width="13.28515625" style="1" customWidth="1"/>
    <col min="10507" max="10507" width="10.5703125" style="1" customWidth="1"/>
    <col min="10508" max="10508" width="19.85546875" style="1" customWidth="1"/>
    <col min="10509" max="10509" width="33.28515625" style="1" customWidth="1"/>
    <col min="10510" max="10752" width="9.140625" style="1"/>
    <col min="10753" max="10753" width="12" style="1" customWidth="1"/>
    <col min="10754" max="10754" width="5.7109375" style="1" customWidth="1"/>
    <col min="10755" max="10755" width="33.5703125" style="1" customWidth="1"/>
    <col min="10756" max="10756" width="6" style="1" customWidth="1"/>
    <col min="10757" max="10757" width="6.42578125" style="1" customWidth="1"/>
    <col min="10758" max="10758" width="7.140625" style="1" customWidth="1"/>
    <col min="10759" max="10759" width="6.5703125" style="1" customWidth="1"/>
    <col min="10760" max="10760" width="10.42578125" style="1" customWidth="1"/>
    <col min="10761" max="10761" width="12.85546875" style="1" customWidth="1"/>
    <col min="10762" max="10762" width="13.28515625" style="1" customWidth="1"/>
    <col min="10763" max="10763" width="10.5703125" style="1" customWidth="1"/>
    <col min="10764" max="10764" width="19.85546875" style="1" customWidth="1"/>
    <col min="10765" max="10765" width="33.28515625" style="1" customWidth="1"/>
    <col min="10766" max="11008" width="9.140625" style="1"/>
    <col min="11009" max="11009" width="12" style="1" customWidth="1"/>
    <col min="11010" max="11010" width="5.7109375" style="1" customWidth="1"/>
    <col min="11011" max="11011" width="33.5703125" style="1" customWidth="1"/>
    <col min="11012" max="11012" width="6" style="1" customWidth="1"/>
    <col min="11013" max="11013" width="6.42578125" style="1" customWidth="1"/>
    <col min="11014" max="11014" width="7.140625" style="1" customWidth="1"/>
    <col min="11015" max="11015" width="6.5703125" style="1" customWidth="1"/>
    <col min="11016" max="11016" width="10.42578125" style="1" customWidth="1"/>
    <col min="11017" max="11017" width="12.85546875" style="1" customWidth="1"/>
    <col min="11018" max="11018" width="13.28515625" style="1" customWidth="1"/>
    <col min="11019" max="11019" width="10.5703125" style="1" customWidth="1"/>
    <col min="11020" max="11020" width="19.85546875" style="1" customWidth="1"/>
    <col min="11021" max="11021" width="33.28515625" style="1" customWidth="1"/>
    <col min="11022" max="11264" width="9.140625" style="1"/>
    <col min="11265" max="11265" width="12" style="1" customWidth="1"/>
    <col min="11266" max="11266" width="5.7109375" style="1" customWidth="1"/>
    <col min="11267" max="11267" width="33.5703125" style="1" customWidth="1"/>
    <col min="11268" max="11268" width="6" style="1" customWidth="1"/>
    <col min="11269" max="11269" width="6.42578125" style="1" customWidth="1"/>
    <col min="11270" max="11270" width="7.140625" style="1" customWidth="1"/>
    <col min="11271" max="11271" width="6.5703125" style="1" customWidth="1"/>
    <col min="11272" max="11272" width="10.42578125" style="1" customWidth="1"/>
    <col min="11273" max="11273" width="12.85546875" style="1" customWidth="1"/>
    <col min="11274" max="11274" width="13.28515625" style="1" customWidth="1"/>
    <col min="11275" max="11275" width="10.5703125" style="1" customWidth="1"/>
    <col min="11276" max="11276" width="19.85546875" style="1" customWidth="1"/>
    <col min="11277" max="11277" width="33.28515625" style="1" customWidth="1"/>
    <col min="11278" max="11520" width="9.140625" style="1"/>
    <col min="11521" max="11521" width="12" style="1" customWidth="1"/>
    <col min="11522" max="11522" width="5.7109375" style="1" customWidth="1"/>
    <col min="11523" max="11523" width="33.5703125" style="1" customWidth="1"/>
    <col min="11524" max="11524" width="6" style="1" customWidth="1"/>
    <col min="11525" max="11525" width="6.42578125" style="1" customWidth="1"/>
    <col min="11526" max="11526" width="7.140625" style="1" customWidth="1"/>
    <col min="11527" max="11527" width="6.5703125" style="1" customWidth="1"/>
    <col min="11528" max="11528" width="10.42578125" style="1" customWidth="1"/>
    <col min="11529" max="11529" width="12.85546875" style="1" customWidth="1"/>
    <col min="11530" max="11530" width="13.28515625" style="1" customWidth="1"/>
    <col min="11531" max="11531" width="10.5703125" style="1" customWidth="1"/>
    <col min="11532" max="11532" width="19.85546875" style="1" customWidth="1"/>
    <col min="11533" max="11533" width="33.28515625" style="1" customWidth="1"/>
    <col min="11534" max="11776" width="9.140625" style="1"/>
    <col min="11777" max="11777" width="12" style="1" customWidth="1"/>
    <col min="11778" max="11778" width="5.7109375" style="1" customWidth="1"/>
    <col min="11779" max="11779" width="33.5703125" style="1" customWidth="1"/>
    <col min="11780" max="11780" width="6" style="1" customWidth="1"/>
    <col min="11781" max="11781" width="6.42578125" style="1" customWidth="1"/>
    <col min="11782" max="11782" width="7.140625" style="1" customWidth="1"/>
    <col min="11783" max="11783" width="6.5703125" style="1" customWidth="1"/>
    <col min="11784" max="11784" width="10.42578125" style="1" customWidth="1"/>
    <col min="11785" max="11785" width="12.85546875" style="1" customWidth="1"/>
    <col min="11786" max="11786" width="13.28515625" style="1" customWidth="1"/>
    <col min="11787" max="11787" width="10.5703125" style="1" customWidth="1"/>
    <col min="11788" max="11788" width="19.85546875" style="1" customWidth="1"/>
    <col min="11789" max="11789" width="33.28515625" style="1" customWidth="1"/>
    <col min="11790" max="12032" width="9.140625" style="1"/>
    <col min="12033" max="12033" width="12" style="1" customWidth="1"/>
    <col min="12034" max="12034" width="5.7109375" style="1" customWidth="1"/>
    <col min="12035" max="12035" width="33.5703125" style="1" customWidth="1"/>
    <col min="12036" max="12036" width="6" style="1" customWidth="1"/>
    <col min="12037" max="12037" width="6.42578125" style="1" customWidth="1"/>
    <col min="12038" max="12038" width="7.140625" style="1" customWidth="1"/>
    <col min="12039" max="12039" width="6.5703125" style="1" customWidth="1"/>
    <col min="12040" max="12040" width="10.42578125" style="1" customWidth="1"/>
    <col min="12041" max="12041" width="12.85546875" style="1" customWidth="1"/>
    <col min="12042" max="12042" width="13.28515625" style="1" customWidth="1"/>
    <col min="12043" max="12043" width="10.5703125" style="1" customWidth="1"/>
    <col min="12044" max="12044" width="19.85546875" style="1" customWidth="1"/>
    <col min="12045" max="12045" width="33.28515625" style="1" customWidth="1"/>
    <col min="12046" max="12288" width="9.140625" style="1"/>
    <col min="12289" max="12289" width="12" style="1" customWidth="1"/>
    <col min="12290" max="12290" width="5.7109375" style="1" customWidth="1"/>
    <col min="12291" max="12291" width="33.5703125" style="1" customWidth="1"/>
    <col min="12292" max="12292" width="6" style="1" customWidth="1"/>
    <col min="12293" max="12293" width="6.42578125" style="1" customWidth="1"/>
    <col min="12294" max="12294" width="7.140625" style="1" customWidth="1"/>
    <col min="12295" max="12295" width="6.5703125" style="1" customWidth="1"/>
    <col min="12296" max="12296" width="10.42578125" style="1" customWidth="1"/>
    <col min="12297" max="12297" width="12.85546875" style="1" customWidth="1"/>
    <col min="12298" max="12298" width="13.28515625" style="1" customWidth="1"/>
    <col min="12299" max="12299" width="10.5703125" style="1" customWidth="1"/>
    <col min="12300" max="12300" width="19.85546875" style="1" customWidth="1"/>
    <col min="12301" max="12301" width="33.28515625" style="1" customWidth="1"/>
    <col min="12302" max="12544" width="9.140625" style="1"/>
    <col min="12545" max="12545" width="12" style="1" customWidth="1"/>
    <col min="12546" max="12546" width="5.7109375" style="1" customWidth="1"/>
    <col min="12547" max="12547" width="33.5703125" style="1" customWidth="1"/>
    <col min="12548" max="12548" width="6" style="1" customWidth="1"/>
    <col min="12549" max="12549" width="6.42578125" style="1" customWidth="1"/>
    <col min="12550" max="12550" width="7.140625" style="1" customWidth="1"/>
    <col min="12551" max="12551" width="6.5703125" style="1" customWidth="1"/>
    <col min="12552" max="12552" width="10.42578125" style="1" customWidth="1"/>
    <col min="12553" max="12553" width="12.85546875" style="1" customWidth="1"/>
    <col min="12554" max="12554" width="13.28515625" style="1" customWidth="1"/>
    <col min="12555" max="12555" width="10.5703125" style="1" customWidth="1"/>
    <col min="12556" max="12556" width="19.85546875" style="1" customWidth="1"/>
    <col min="12557" max="12557" width="33.28515625" style="1" customWidth="1"/>
    <col min="12558" max="12800" width="9.140625" style="1"/>
    <col min="12801" max="12801" width="12" style="1" customWidth="1"/>
    <col min="12802" max="12802" width="5.7109375" style="1" customWidth="1"/>
    <col min="12803" max="12803" width="33.5703125" style="1" customWidth="1"/>
    <col min="12804" max="12804" width="6" style="1" customWidth="1"/>
    <col min="12805" max="12805" width="6.42578125" style="1" customWidth="1"/>
    <col min="12806" max="12806" width="7.140625" style="1" customWidth="1"/>
    <col min="12807" max="12807" width="6.5703125" style="1" customWidth="1"/>
    <col min="12808" max="12808" width="10.42578125" style="1" customWidth="1"/>
    <col min="12809" max="12809" width="12.85546875" style="1" customWidth="1"/>
    <col min="12810" max="12810" width="13.28515625" style="1" customWidth="1"/>
    <col min="12811" max="12811" width="10.5703125" style="1" customWidth="1"/>
    <col min="12812" max="12812" width="19.85546875" style="1" customWidth="1"/>
    <col min="12813" max="12813" width="33.28515625" style="1" customWidth="1"/>
    <col min="12814" max="13056" width="9.140625" style="1"/>
    <col min="13057" max="13057" width="12" style="1" customWidth="1"/>
    <col min="13058" max="13058" width="5.7109375" style="1" customWidth="1"/>
    <col min="13059" max="13059" width="33.5703125" style="1" customWidth="1"/>
    <col min="13060" max="13060" width="6" style="1" customWidth="1"/>
    <col min="13061" max="13061" width="6.42578125" style="1" customWidth="1"/>
    <col min="13062" max="13062" width="7.140625" style="1" customWidth="1"/>
    <col min="13063" max="13063" width="6.5703125" style="1" customWidth="1"/>
    <col min="13064" max="13064" width="10.42578125" style="1" customWidth="1"/>
    <col min="13065" max="13065" width="12.85546875" style="1" customWidth="1"/>
    <col min="13066" max="13066" width="13.28515625" style="1" customWidth="1"/>
    <col min="13067" max="13067" width="10.5703125" style="1" customWidth="1"/>
    <col min="13068" max="13068" width="19.85546875" style="1" customWidth="1"/>
    <col min="13069" max="13069" width="33.28515625" style="1" customWidth="1"/>
    <col min="13070" max="13312" width="9.140625" style="1"/>
    <col min="13313" max="13313" width="12" style="1" customWidth="1"/>
    <col min="13314" max="13314" width="5.7109375" style="1" customWidth="1"/>
    <col min="13315" max="13315" width="33.5703125" style="1" customWidth="1"/>
    <col min="13316" max="13316" width="6" style="1" customWidth="1"/>
    <col min="13317" max="13317" width="6.42578125" style="1" customWidth="1"/>
    <col min="13318" max="13318" width="7.140625" style="1" customWidth="1"/>
    <col min="13319" max="13319" width="6.5703125" style="1" customWidth="1"/>
    <col min="13320" max="13320" width="10.42578125" style="1" customWidth="1"/>
    <col min="13321" max="13321" width="12.85546875" style="1" customWidth="1"/>
    <col min="13322" max="13322" width="13.28515625" style="1" customWidth="1"/>
    <col min="13323" max="13323" width="10.5703125" style="1" customWidth="1"/>
    <col min="13324" max="13324" width="19.85546875" style="1" customWidth="1"/>
    <col min="13325" max="13325" width="33.28515625" style="1" customWidth="1"/>
    <col min="13326" max="13568" width="9.140625" style="1"/>
    <col min="13569" max="13569" width="12" style="1" customWidth="1"/>
    <col min="13570" max="13570" width="5.7109375" style="1" customWidth="1"/>
    <col min="13571" max="13571" width="33.5703125" style="1" customWidth="1"/>
    <col min="13572" max="13572" width="6" style="1" customWidth="1"/>
    <col min="13573" max="13573" width="6.42578125" style="1" customWidth="1"/>
    <col min="13574" max="13574" width="7.140625" style="1" customWidth="1"/>
    <col min="13575" max="13575" width="6.5703125" style="1" customWidth="1"/>
    <col min="13576" max="13576" width="10.42578125" style="1" customWidth="1"/>
    <col min="13577" max="13577" width="12.85546875" style="1" customWidth="1"/>
    <col min="13578" max="13578" width="13.28515625" style="1" customWidth="1"/>
    <col min="13579" max="13579" width="10.5703125" style="1" customWidth="1"/>
    <col min="13580" max="13580" width="19.85546875" style="1" customWidth="1"/>
    <col min="13581" max="13581" width="33.28515625" style="1" customWidth="1"/>
    <col min="13582" max="13824" width="9.140625" style="1"/>
    <col min="13825" max="13825" width="12" style="1" customWidth="1"/>
    <col min="13826" max="13826" width="5.7109375" style="1" customWidth="1"/>
    <col min="13827" max="13827" width="33.5703125" style="1" customWidth="1"/>
    <col min="13828" max="13828" width="6" style="1" customWidth="1"/>
    <col min="13829" max="13829" width="6.42578125" style="1" customWidth="1"/>
    <col min="13830" max="13830" width="7.140625" style="1" customWidth="1"/>
    <col min="13831" max="13831" width="6.5703125" style="1" customWidth="1"/>
    <col min="13832" max="13832" width="10.42578125" style="1" customWidth="1"/>
    <col min="13833" max="13833" width="12.85546875" style="1" customWidth="1"/>
    <col min="13834" max="13834" width="13.28515625" style="1" customWidth="1"/>
    <col min="13835" max="13835" width="10.5703125" style="1" customWidth="1"/>
    <col min="13836" max="13836" width="19.85546875" style="1" customWidth="1"/>
    <col min="13837" max="13837" width="33.28515625" style="1" customWidth="1"/>
    <col min="13838" max="14080" width="9.140625" style="1"/>
    <col min="14081" max="14081" width="12" style="1" customWidth="1"/>
    <col min="14082" max="14082" width="5.7109375" style="1" customWidth="1"/>
    <col min="14083" max="14083" width="33.5703125" style="1" customWidth="1"/>
    <col min="14084" max="14084" width="6" style="1" customWidth="1"/>
    <col min="14085" max="14085" width="6.42578125" style="1" customWidth="1"/>
    <col min="14086" max="14086" width="7.140625" style="1" customWidth="1"/>
    <col min="14087" max="14087" width="6.5703125" style="1" customWidth="1"/>
    <col min="14088" max="14088" width="10.42578125" style="1" customWidth="1"/>
    <col min="14089" max="14089" width="12.85546875" style="1" customWidth="1"/>
    <col min="14090" max="14090" width="13.28515625" style="1" customWidth="1"/>
    <col min="14091" max="14091" width="10.5703125" style="1" customWidth="1"/>
    <col min="14092" max="14092" width="19.85546875" style="1" customWidth="1"/>
    <col min="14093" max="14093" width="33.28515625" style="1" customWidth="1"/>
    <col min="14094" max="14336" width="9.140625" style="1"/>
    <col min="14337" max="14337" width="12" style="1" customWidth="1"/>
    <col min="14338" max="14338" width="5.7109375" style="1" customWidth="1"/>
    <col min="14339" max="14339" width="33.5703125" style="1" customWidth="1"/>
    <col min="14340" max="14340" width="6" style="1" customWidth="1"/>
    <col min="14341" max="14341" width="6.42578125" style="1" customWidth="1"/>
    <col min="14342" max="14342" width="7.140625" style="1" customWidth="1"/>
    <col min="14343" max="14343" width="6.5703125" style="1" customWidth="1"/>
    <col min="14344" max="14344" width="10.42578125" style="1" customWidth="1"/>
    <col min="14345" max="14345" width="12.85546875" style="1" customWidth="1"/>
    <col min="14346" max="14346" width="13.28515625" style="1" customWidth="1"/>
    <col min="14347" max="14347" width="10.5703125" style="1" customWidth="1"/>
    <col min="14348" max="14348" width="19.85546875" style="1" customWidth="1"/>
    <col min="14349" max="14349" width="33.28515625" style="1" customWidth="1"/>
    <col min="14350" max="14592" width="9.140625" style="1"/>
    <col min="14593" max="14593" width="12" style="1" customWidth="1"/>
    <col min="14594" max="14594" width="5.7109375" style="1" customWidth="1"/>
    <col min="14595" max="14595" width="33.5703125" style="1" customWidth="1"/>
    <col min="14596" max="14596" width="6" style="1" customWidth="1"/>
    <col min="14597" max="14597" width="6.42578125" style="1" customWidth="1"/>
    <col min="14598" max="14598" width="7.140625" style="1" customWidth="1"/>
    <col min="14599" max="14599" width="6.5703125" style="1" customWidth="1"/>
    <col min="14600" max="14600" width="10.42578125" style="1" customWidth="1"/>
    <col min="14601" max="14601" width="12.85546875" style="1" customWidth="1"/>
    <col min="14602" max="14602" width="13.28515625" style="1" customWidth="1"/>
    <col min="14603" max="14603" width="10.5703125" style="1" customWidth="1"/>
    <col min="14604" max="14604" width="19.85546875" style="1" customWidth="1"/>
    <col min="14605" max="14605" width="33.28515625" style="1" customWidth="1"/>
    <col min="14606" max="14848" width="9.140625" style="1"/>
    <col min="14849" max="14849" width="12" style="1" customWidth="1"/>
    <col min="14850" max="14850" width="5.7109375" style="1" customWidth="1"/>
    <col min="14851" max="14851" width="33.5703125" style="1" customWidth="1"/>
    <col min="14852" max="14852" width="6" style="1" customWidth="1"/>
    <col min="14853" max="14853" width="6.42578125" style="1" customWidth="1"/>
    <col min="14854" max="14854" width="7.140625" style="1" customWidth="1"/>
    <col min="14855" max="14855" width="6.5703125" style="1" customWidth="1"/>
    <col min="14856" max="14856" width="10.42578125" style="1" customWidth="1"/>
    <col min="14857" max="14857" width="12.85546875" style="1" customWidth="1"/>
    <col min="14858" max="14858" width="13.28515625" style="1" customWidth="1"/>
    <col min="14859" max="14859" width="10.5703125" style="1" customWidth="1"/>
    <col min="14860" max="14860" width="19.85546875" style="1" customWidth="1"/>
    <col min="14861" max="14861" width="33.28515625" style="1" customWidth="1"/>
    <col min="14862" max="15104" width="9.140625" style="1"/>
    <col min="15105" max="15105" width="12" style="1" customWidth="1"/>
    <col min="15106" max="15106" width="5.7109375" style="1" customWidth="1"/>
    <col min="15107" max="15107" width="33.5703125" style="1" customWidth="1"/>
    <col min="15108" max="15108" width="6" style="1" customWidth="1"/>
    <col min="15109" max="15109" width="6.42578125" style="1" customWidth="1"/>
    <col min="15110" max="15110" width="7.140625" style="1" customWidth="1"/>
    <col min="15111" max="15111" width="6.5703125" style="1" customWidth="1"/>
    <col min="15112" max="15112" width="10.42578125" style="1" customWidth="1"/>
    <col min="15113" max="15113" width="12.85546875" style="1" customWidth="1"/>
    <col min="15114" max="15114" width="13.28515625" style="1" customWidth="1"/>
    <col min="15115" max="15115" width="10.5703125" style="1" customWidth="1"/>
    <col min="15116" max="15116" width="19.85546875" style="1" customWidth="1"/>
    <col min="15117" max="15117" width="33.28515625" style="1" customWidth="1"/>
    <col min="15118" max="15360" width="9.140625" style="1"/>
    <col min="15361" max="15361" width="12" style="1" customWidth="1"/>
    <col min="15362" max="15362" width="5.7109375" style="1" customWidth="1"/>
    <col min="15363" max="15363" width="33.5703125" style="1" customWidth="1"/>
    <col min="15364" max="15364" width="6" style="1" customWidth="1"/>
    <col min="15365" max="15365" width="6.42578125" style="1" customWidth="1"/>
    <col min="15366" max="15366" width="7.140625" style="1" customWidth="1"/>
    <col min="15367" max="15367" width="6.5703125" style="1" customWidth="1"/>
    <col min="15368" max="15368" width="10.42578125" style="1" customWidth="1"/>
    <col min="15369" max="15369" width="12.85546875" style="1" customWidth="1"/>
    <col min="15370" max="15370" width="13.28515625" style="1" customWidth="1"/>
    <col min="15371" max="15371" width="10.5703125" style="1" customWidth="1"/>
    <col min="15372" max="15372" width="19.85546875" style="1" customWidth="1"/>
    <col min="15373" max="15373" width="33.28515625" style="1" customWidth="1"/>
    <col min="15374" max="15616" width="9.140625" style="1"/>
    <col min="15617" max="15617" width="12" style="1" customWidth="1"/>
    <col min="15618" max="15618" width="5.7109375" style="1" customWidth="1"/>
    <col min="15619" max="15619" width="33.5703125" style="1" customWidth="1"/>
    <col min="15620" max="15620" width="6" style="1" customWidth="1"/>
    <col min="15621" max="15621" width="6.42578125" style="1" customWidth="1"/>
    <col min="15622" max="15622" width="7.140625" style="1" customWidth="1"/>
    <col min="15623" max="15623" width="6.5703125" style="1" customWidth="1"/>
    <col min="15624" max="15624" width="10.42578125" style="1" customWidth="1"/>
    <col min="15625" max="15625" width="12.85546875" style="1" customWidth="1"/>
    <col min="15626" max="15626" width="13.28515625" style="1" customWidth="1"/>
    <col min="15627" max="15627" width="10.5703125" style="1" customWidth="1"/>
    <col min="15628" max="15628" width="19.85546875" style="1" customWidth="1"/>
    <col min="15629" max="15629" width="33.28515625" style="1" customWidth="1"/>
    <col min="15630" max="15872" width="9.140625" style="1"/>
    <col min="15873" max="15873" width="12" style="1" customWidth="1"/>
    <col min="15874" max="15874" width="5.7109375" style="1" customWidth="1"/>
    <col min="15875" max="15875" width="33.5703125" style="1" customWidth="1"/>
    <col min="15876" max="15876" width="6" style="1" customWidth="1"/>
    <col min="15877" max="15877" width="6.42578125" style="1" customWidth="1"/>
    <col min="15878" max="15878" width="7.140625" style="1" customWidth="1"/>
    <col min="15879" max="15879" width="6.5703125" style="1" customWidth="1"/>
    <col min="15880" max="15880" width="10.42578125" style="1" customWidth="1"/>
    <col min="15881" max="15881" width="12.85546875" style="1" customWidth="1"/>
    <col min="15882" max="15882" width="13.28515625" style="1" customWidth="1"/>
    <col min="15883" max="15883" width="10.5703125" style="1" customWidth="1"/>
    <col min="15884" max="15884" width="19.85546875" style="1" customWidth="1"/>
    <col min="15885" max="15885" width="33.28515625" style="1" customWidth="1"/>
    <col min="15886" max="16128" width="9.140625" style="1"/>
    <col min="16129" max="16129" width="12" style="1" customWidth="1"/>
    <col min="16130" max="16130" width="5.7109375" style="1" customWidth="1"/>
    <col min="16131" max="16131" width="33.5703125" style="1" customWidth="1"/>
    <col min="16132" max="16132" width="6" style="1" customWidth="1"/>
    <col min="16133" max="16133" width="6.42578125" style="1" customWidth="1"/>
    <col min="16134" max="16134" width="7.140625" style="1" customWidth="1"/>
    <col min="16135" max="16135" width="6.5703125" style="1" customWidth="1"/>
    <col min="16136" max="16136" width="10.42578125" style="1" customWidth="1"/>
    <col min="16137" max="16137" width="12.85546875" style="1" customWidth="1"/>
    <col min="16138" max="16138" width="13.28515625" style="1" customWidth="1"/>
    <col min="16139" max="16139" width="10.5703125" style="1" customWidth="1"/>
    <col min="16140" max="16140" width="19.85546875" style="1" customWidth="1"/>
    <col min="16141" max="16141" width="33.28515625" style="1" customWidth="1"/>
    <col min="16142" max="16384" width="9.140625" style="1"/>
  </cols>
  <sheetData>
    <row r="1" spans="1:13" ht="33.75" customHeight="1" thickBot="1" x14ac:dyDescent="0.3">
      <c r="A1" s="197" t="s">
        <v>398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ht="21.75" thickBot="1" x14ac:dyDescent="0.25">
      <c r="A2" s="199" t="s">
        <v>0</v>
      </c>
      <c r="B2" s="199" t="s">
        <v>1</v>
      </c>
      <c r="C2" s="2" t="s">
        <v>2</v>
      </c>
      <c r="D2" s="201" t="s">
        <v>3</v>
      </c>
      <c r="E2" s="202" t="s">
        <v>4</v>
      </c>
      <c r="F2" s="204" t="s">
        <v>5</v>
      </c>
      <c r="G2" s="204"/>
      <c r="H2" s="205"/>
      <c r="I2" s="2"/>
      <c r="J2" s="2" t="s">
        <v>6</v>
      </c>
      <c r="K2" s="201" t="s">
        <v>331</v>
      </c>
      <c r="L2" s="2" t="s">
        <v>7</v>
      </c>
    </row>
    <row r="3" spans="1:13" ht="42" x14ac:dyDescent="0.2">
      <c r="A3" s="200"/>
      <c r="B3" s="200"/>
      <c r="C3" s="3" t="s">
        <v>8</v>
      </c>
      <c r="D3" s="192"/>
      <c r="E3" s="203"/>
      <c r="F3" s="201" t="s">
        <v>9</v>
      </c>
      <c r="G3" s="202" t="s">
        <v>10</v>
      </c>
      <c r="H3" s="201" t="s">
        <v>11</v>
      </c>
      <c r="I3" s="192" t="s">
        <v>337</v>
      </c>
      <c r="J3" s="4" t="s">
        <v>12</v>
      </c>
      <c r="K3" s="206"/>
      <c r="L3" s="5" t="s">
        <v>327</v>
      </c>
    </row>
    <row r="4" spans="1:13" ht="21" x14ac:dyDescent="0.2">
      <c r="A4" s="200"/>
      <c r="B4" s="200"/>
      <c r="C4" s="3" t="s">
        <v>13</v>
      </c>
      <c r="D4" s="192"/>
      <c r="E4" s="203"/>
      <c r="F4" s="207"/>
      <c r="G4" s="208"/>
      <c r="H4" s="209"/>
      <c r="I4" s="193"/>
      <c r="J4" s="3" t="s">
        <v>14</v>
      </c>
      <c r="K4" s="206"/>
      <c r="L4" s="5" t="s">
        <v>15</v>
      </c>
    </row>
    <row r="5" spans="1:13" ht="21.75" thickBot="1" x14ac:dyDescent="0.25">
      <c r="A5" s="200"/>
      <c r="B5" s="200"/>
      <c r="C5" s="6"/>
      <c r="D5" s="192"/>
      <c r="E5" s="203"/>
      <c r="F5" s="207"/>
      <c r="G5" s="208"/>
      <c r="H5" s="209"/>
      <c r="I5" s="193"/>
      <c r="J5" s="3" t="s">
        <v>16</v>
      </c>
      <c r="K5" s="206"/>
      <c r="L5" s="5" t="s">
        <v>17</v>
      </c>
    </row>
    <row r="6" spans="1:13" ht="21.75" thickBot="1" x14ac:dyDescent="0.25">
      <c r="A6" s="200"/>
      <c r="B6" s="200"/>
      <c r="C6" s="6"/>
      <c r="D6" s="192"/>
      <c r="E6" s="203"/>
      <c r="F6" s="207"/>
      <c r="G6" s="208"/>
      <c r="H6" s="209"/>
      <c r="I6" s="7" t="s">
        <v>18</v>
      </c>
      <c r="J6" s="8"/>
      <c r="K6" s="206"/>
      <c r="L6" s="5" t="s">
        <v>19</v>
      </c>
    </row>
    <row r="7" spans="1:13" ht="13.5" thickBot="1" x14ac:dyDescent="0.25">
      <c r="A7" s="194" t="s">
        <v>20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6"/>
    </row>
    <row r="8" spans="1:13" ht="13.5" thickBot="1" x14ac:dyDescent="0.25">
      <c r="A8" s="140"/>
      <c r="B8" s="141"/>
      <c r="C8" s="142"/>
      <c r="D8" s="141"/>
      <c r="E8" s="141"/>
      <c r="F8" s="141"/>
      <c r="G8" s="141"/>
      <c r="H8" s="142"/>
      <c r="I8" s="141"/>
      <c r="J8" s="141"/>
      <c r="K8" s="141"/>
      <c r="L8" s="141"/>
      <c r="M8" s="148"/>
    </row>
    <row r="9" spans="1:13" ht="13.5" thickBot="1" x14ac:dyDescent="0.25">
      <c r="A9" s="143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4">
        <v>7</v>
      </c>
      <c r="H9" s="144">
        <v>8</v>
      </c>
      <c r="I9" s="144">
        <v>9</v>
      </c>
      <c r="J9" s="144">
        <v>10</v>
      </c>
      <c r="K9" s="144">
        <v>11</v>
      </c>
      <c r="L9" s="145">
        <v>12</v>
      </c>
      <c r="M9" s="149"/>
    </row>
    <row r="10" spans="1:13" ht="21" x14ac:dyDescent="0.2">
      <c r="A10" s="179" t="s">
        <v>21</v>
      </c>
      <c r="B10" s="180" t="s">
        <v>22</v>
      </c>
      <c r="C10" s="9" t="s">
        <v>23</v>
      </c>
      <c r="D10" s="132">
        <v>1994</v>
      </c>
      <c r="E10" s="132" t="s">
        <v>24</v>
      </c>
      <c r="F10" s="132" t="s">
        <v>24</v>
      </c>
      <c r="G10" s="132" t="s">
        <v>25</v>
      </c>
      <c r="H10" s="11" t="s">
        <v>26</v>
      </c>
      <c r="I10" s="19" t="s">
        <v>27</v>
      </c>
      <c r="J10" s="49">
        <v>324596</v>
      </c>
      <c r="K10" s="164">
        <v>18950.810000000001</v>
      </c>
      <c r="L10" s="133" t="s">
        <v>28</v>
      </c>
      <c r="M10" s="1" t="s">
        <v>29</v>
      </c>
    </row>
    <row r="11" spans="1:13" x14ac:dyDescent="0.2">
      <c r="A11" s="179"/>
      <c r="B11" s="180"/>
      <c r="C11" s="15"/>
      <c r="D11" s="16"/>
      <c r="E11" s="17"/>
      <c r="F11" s="17"/>
      <c r="G11" s="17"/>
      <c r="H11" s="18"/>
      <c r="I11" s="19"/>
      <c r="J11" s="20">
        <f>225796/J10</f>
        <v>0.69562163427768675</v>
      </c>
      <c r="K11" s="164"/>
      <c r="L11" s="21" t="s">
        <v>30</v>
      </c>
    </row>
    <row r="12" spans="1:13" x14ac:dyDescent="0.2">
      <c r="A12" s="179"/>
      <c r="B12" s="180"/>
      <c r="C12" s="21" t="s">
        <v>31</v>
      </c>
      <c r="D12" s="16"/>
      <c r="E12" s="17"/>
      <c r="F12" s="17"/>
      <c r="G12" s="17"/>
      <c r="H12" s="11"/>
      <c r="I12" s="19"/>
      <c r="J12" s="22"/>
      <c r="K12" s="164"/>
      <c r="L12" s="21" t="s">
        <v>32</v>
      </c>
    </row>
    <row r="13" spans="1:13" ht="32.25" thickBot="1" x14ac:dyDescent="0.25">
      <c r="A13" s="179"/>
      <c r="B13" s="180"/>
      <c r="C13" s="21" t="s">
        <v>33</v>
      </c>
      <c r="D13" s="17"/>
      <c r="E13" s="23"/>
      <c r="F13" s="23"/>
      <c r="G13" s="23"/>
      <c r="H13" s="11"/>
      <c r="I13" s="19"/>
      <c r="J13" s="22"/>
      <c r="K13" s="165"/>
      <c r="L13" s="36" t="s">
        <v>332</v>
      </c>
    </row>
    <row r="14" spans="1:13" ht="21" x14ac:dyDescent="0.2">
      <c r="A14" s="179"/>
      <c r="B14" s="153" t="s">
        <v>35</v>
      </c>
      <c r="C14" s="25" t="s">
        <v>36</v>
      </c>
      <c r="D14" s="26" t="s">
        <v>37</v>
      </c>
      <c r="E14" s="26" t="s">
        <v>24</v>
      </c>
      <c r="F14" s="26" t="s">
        <v>24</v>
      </c>
      <c r="G14" s="26" t="s">
        <v>24</v>
      </c>
      <c r="H14" s="27" t="s">
        <v>42</v>
      </c>
      <c r="I14" s="12" t="s">
        <v>27</v>
      </c>
      <c r="J14" s="13">
        <v>35000</v>
      </c>
      <c r="K14" s="159">
        <v>3597.34</v>
      </c>
      <c r="L14" s="14" t="s">
        <v>28</v>
      </c>
    </row>
    <row r="15" spans="1:13" x14ac:dyDescent="0.2">
      <c r="A15" s="179"/>
      <c r="B15" s="180"/>
      <c r="C15" s="21"/>
      <c r="D15" s="28"/>
      <c r="E15" s="28"/>
      <c r="F15" s="28"/>
      <c r="G15" s="28"/>
      <c r="H15" s="11"/>
      <c r="I15" s="19"/>
      <c r="J15" s="20">
        <v>1</v>
      </c>
      <c r="K15" s="164"/>
      <c r="L15" s="29"/>
    </row>
    <row r="16" spans="1:13" x14ac:dyDescent="0.2">
      <c r="A16" s="179"/>
      <c r="B16" s="180"/>
      <c r="C16" s="146" t="s">
        <v>402</v>
      </c>
      <c r="D16" s="22"/>
      <c r="E16" s="28"/>
      <c r="F16" s="28"/>
      <c r="G16" s="28"/>
      <c r="H16" s="11"/>
      <c r="I16" s="19"/>
      <c r="J16" s="22"/>
      <c r="K16" s="164"/>
      <c r="L16" s="29" t="s">
        <v>30</v>
      </c>
    </row>
    <row r="17" spans="1:13" x14ac:dyDescent="0.2">
      <c r="A17" s="179"/>
      <c r="B17" s="180"/>
      <c r="C17" s="146"/>
      <c r="D17" s="22"/>
      <c r="E17" s="28"/>
      <c r="F17" s="28"/>
      <c r="G17" s="28"/>
      <c r="H17" s="11"/>
      <c r="I17" s="19"/>
      <c r="J17" s="22"/>
      <c r="K17" s="164"/>
      <c r="L17" s="29" t="s">
        <v>38</v>
      </c>
    </row>
    <row r="18" spans="1:13" ht="32.25" thickBot="1" x14ac:dyDescent="0.25">
      <c r="A18" s="179"/>
      <c r="B18" s="180"/>
      <c r="C18" s="147" t="s">
        <v>403</v>
      </c>
      <c r="D18" s="22"/>
      <c r="E18" s="28"/>
      <c r="F18" s="28"/>
      <c r="G18" s="28"/>
      <c r="H18" s="11"/>
      <c r="I18" s="31"/>
      <c r="J18" s="22"/>
      <c r="K18" s="164"/>
      <c r="L18" s="101" t="s">
        <v>343</v>
      </c>
      <c r="M18" s="33"/>
    </row>
    <row r="19" spans="1:13" ht="21" x14ac:dyDescent="0.2">
      <c r="A19" s="150" t="s">
        <v>39</v>
      </c>
      <c r="B19" s="153" t="s">
        <v>40</v>
      </c>
      <c r="C19" s="41" t="s">
        <v>44</v>
      </c>
      <c r="D19" s="26" t="s">
        <v>45</v>
      </c>
      <c r="E19" s="10" t="s">
        <v>24</v>
      </c>
      <c r="F19" s="26" t="s">
        <v>24</v>
      </c>
      <c r="G19" s="26" t="s">
        <v>25</v>
      </c>
      <c r="H19" s="34" t="s">
        <v>42</v>
      </c>
      <c r="I19" s="12" t="s">
        <v>27</v>
      </c>
      <c r="J19" s="13">
        <v>69660</v>
      </c>
      <c r="K19" s="159">
        <v>0</v>
      </c>
      <c r="L19" s="42" t="s">
        <v>144</v>
      </c>
    </row>
    <row r="20" spans="1:13" x14ac:dyDescent="0.2">
      <c r="A20" s="179"/>
      <c r="B20" s="180"/>
      <c r="C20" s="21" t="s">
        <v>46</v>
      </c>
      <c r="D20" s="28"/>
      <c r="E20" s="28"/>
      <c r="F20" s="28"/>
      <c r="G20" s="28"/>
      <c r="H20" s="11"/>
      <c r="I20" s="19"/>
      <c r="J20" s="20">
        <f>42459.1/J19</f>
        <v>0.60951909273614702</v>
      </c>
      <c r="K20" s="157"/>
      <c r="L20" s="21" t="s">
        <v>47</v>
      </c>
    </row>
    <row r="21" spans="1:13" x14ac:dyDescent="0.2">
      <c r="A21" s="179"/>
      <c r="B21" s="180"/>
      <c r="C21" s="21"/>
      <c r="D21" s="22"/>
      <c r="E21" s="28"/>
      <c r="F21" s="28"/>
      <c r="G21" s="28"/>
      <c r="H21" s="11"/>
      <c r="I21" s="19"/>
      <c r="J21" s="22"/>
      <c r="K21" s="157"/>
      <c r="L21" s="21" t="s">
        <v>387</v>
      </c>
    </row>
    <row r="22" spans="1:13" ht="101.25" customHeight="1" thickBot="1" x14ac:dyDescent="0.25">
      <c r="A22" s="179"/>
      <c r="B22" s="180"/>
      <c r="C22" s="21" t="s">
        <v>48</v>
      </c>
      <c r="D22" s="22"/>
      <c r="E22" s="28"/>
      <c r="F22" s="28"/>
      <c r="G22" s="28"/>
      <c r="H22" s="11"/>
      <c r="I22" s="31"/>
      <c r="J22" s="22"/>
      <c r="K22" s="157"/>
      <c r="L22" s="130" t="s">
        <v>333</v>
      </c>
    </row>
    <row r="23" spans="1:13" ht="21" x14ac:dyDescent="0.2">
      <c r="A23" s="179"/>
      <c r="B23" s="153" t="s">
        <v>43</v>
      </c>
      <c r="C23" s="43" t="s">
        <v>50</v>
      </c>
      <c r="D23" s="26">
        <v>1993</v>
      </c>
      <c r="E23" s="10" t="s">
        <v>24</v>
      </c>
      <c r="F23" s="26" t="s">
        <v>24</v>
      </c>
      <c r="G23" s="26" t="s">
        <v>25</v>
      </c>
      <c r="H23" s="34" t="s">
        <v>42</v>
      </c>
      <c r="I23" s="19" t="s">
        <v>51</v>
      </c>
      <c r="J23" s="13">
        <v>218000</v>
      </c>
      <c r="K23" s="159">
        <v>91</v>
      </c>
      <c r="L23" s="14" t="s">
        <v>28</v>
      </c>
    </row>
    <row r="24" spans="1:13" x14ac:dyDescent="0.2">
      <c r="A24" s="179"/>
      <c r="B24" s="180"/>
      <c r="C24" s="15"/>
      <c r="D24" s="28"/>
      <c r="E24" s="28"/>
      <c r="F24" s="28"/>
      <c r="G24" s="28"/>
      <c r="H24" s="11"/>
      <c r="I24" s="19"/>
      <c r="J24" s="20">
        <f>129884/J23</f>
        <v>0.59579816513761463</v>
      </c>
      <c r="K24" s="164"/>
      <c r="L24" s="21" t="s">
        <v>47</v>
      </c>
    </row>
    <row r="25" spans="1:13" ht="21" x14ac:dyDescent="0.2">
      <c r="A25" s="179"/>
      <c r="B25" s="180"/>
      <c r="C25" s="21" t="s">
        <v>52</v>
      </c>
      <c r="D25" s="22"/>
      <c r="E25" s="28"/>
      <c r="F25" s="28"/>
      <c r="G25" s="28"/>
      <c r="H25" s="11"/>
      <c r="I25" s="19"/>
      <c r="J25" s="22"/>
      <c r="K25" s="164"/>
      <c r="L25" s="21" t="s">
        <v>386</v>
      </c>
    </row>
    <row r="26" spans="1:13" ht="21.75" thickBot="1" x14ac:dyDescent="0.25">
      <c r="A26" s="191"/>
      <c r="B26" s="180"/>
      <c r="C26" s="21" t="s">
        <v>53</v>
      </c>
      <c r="D26" s="22"/>
      <c r="E26" s="28"/>
      <c r="F26" s="28"/>
      <c r="G26" s="28"/>
      <c r="H26" s="11"/>
      <c r="I26" s="19"/>
      <c r="J26" s="22"/>
      <c r="K26" s="164"/>
      <c r="L26" s="36" t="s">
        <v>34</v>
      </c>
    </row>
    <row r="27" spans="1:13" ht="21" x14ac:dyDescent="0.2">
      <c r="A27" s="150" t="s">
        <v>54</v>
      </c>
      <c r="B27" s="153" t="s">
        <v>49</v>
      </c>
      <c r="C27" s="43" t="s">
        <v>56</v>
      </c>
      <c r="D27" s="26" t="s">
        <v>45</v>
      </c>
      <c r="E27" s="10" t="s">
        <v>24</v>
      </c>
      <c r="F27" s="26" t="s">
        <v>24</v>
      </c>
      <c r="G27" s="26" t="s">
        <v>25</v>
      </c>
      <c r="H27" s="27" t="s">
        <v>57</v>
      </c>
      <c r="I27" s="12" t="s">
        <v>27</v>
      </c>
      <c r="J27" s="13">
        <v>80850</v>
      </c>
      <c r="K27" s="159">
        <v>301.27999999999997</v>
      </c>
      <c r="L27" s="14" t="s">
        <v>28</v>
      </c>
    </row>
    <row r="28" spans="1:13" x14ac:dyDescent="0.2">
      <c r="A28" s="151"/>
      <c r="B28" s="180"/>
      <c r="C28" s="21" t="s">
        <v>58</v>
      </c>
      <c r="D28" s="28"/>
      <c r="E28" s="17"/>
      <c r="F28" s="28"/>
      <c r="G28" s="28"/>
      <c r="H28" s="11"/>
      <c r="I28" s="19"/>
      <c r="J28" s="20">
        <f>38420/J27</f>
        <v>0.47520098948670375</v>
      </c>
      <c r="K28" s="157"/>
      <c r="L28" s="21"/>
      <c r="M28" s="44"/>
    </row>
    <row r="29" spans="1:13" x14ac:dyDescent="0.2">
      <c r="A29" s="151"/>
      <c r="B29" s="180"/>
      <c r="C29" s="38"/>
      <c r="D29" s="22"/>
      <c r="E29" s="17"/>
      <c r="F29" s="28"/>
      <c r="G29" s="28"/>
      <c r="H29" s="11"/>
      <c r="I29" s="19"/>
      <c r="J29" s="22"/>
      <c r="K29" s="157"/>
      <c r="L29" s="21" t="s">
        <v>47</v>
      </c>
    </row>
    <row r="30" spans="1:13" ht="31.5" x14ac:dyDescent="0.2">
      <c r="A30" s="151"/>
      <c r="B30" s="180"/>
      <c r="C30" s="21" t="s">
        <v>59</v>
      </c>
      <c r="D30" s="22"/>
      <c r="E30" s="17"/>
      <c r="F30" s="28"/>
      <c r="G30" s="28"/>
      <c r="H30" s="11"/>
      <c r="I30" s="19"/>
      <c r="J30" s="22"/>
      <c r="K30" s="157"/>
      <c r="L30" s="21" t="s">
        <v>385</v>
      </c>
    </row>
    <row r="31" spans="1:13" ht="13.5" thickBot="1" x14ac:dyDescent="0.25">
      <c r="A31" s="151"/>
      <c r="B31" s="180"/>
      <c r="C31" s="32"/>
      <c r="D31" s="22"/>
      <c r="E31" s="23"/>
      <c r="F31" s="39"/>
      <c r="G31" s="39"/>
      <c r="H31" s="45"/>
      <c r="I31" s="31"/>
      <c r="J31" s="22"/>
      <c r="K31" s="157"/>
      <c r="L31" s="36" t="s">
        <v>34</v>
      </c>
    </row>
    <row r="32" spans="1:13" ht="21" x14ac:dyDescent="0.2">
      <c r="A32" s="151"/>
      <c r="B32" s="153" t="s">
        <v>55</v>
      </c>
      <c r="C32" s="9" t="s">
        <v>61</v>
      </c>
      <c r="D32" s="26" t="s">
        <v>62</v>
      </c>
      <c r="E32" s="28" t="s">
        <v>24</v>
      </c>
      <c r="F32" s="28" t="s">
        <v>24</v>
      </c>
      <c r="G32" s="28" t="s">
        <v>24</v>
      </c>
      <c r="H32" s="37" t="s">
        <v>57</v>
      </c>
      <c r="I32" s="12" t="s">
        <v>27</v>
      </c>
      <c r="J32" s="13">
        <v>81950</v>
      </c>
      <c r="K32" s="159">
        <v>0</v>
      </c>
      <c r="L32" s="14" t="s">
        <v>28</v>
      </c>
    </row>
    <row r="33" spans="1:13" x14ac:dyDescent="0.2">
      <c r="A33" s="151"/>
      <c r="B33" s="180"/>
      <c r="C33" s="21"/>
      <c r="D33" s="28"/>
      <c r="E33" s="28"/>
      <c r="F33" s="28"/>
      <c r="G33" s="28"/>
      <c r="H33" s="37"/>
      <c r="I33" s="19"/>
      <c r="J33" s="20">
        <f>56233/J32</f>
        <v>0.68618669920683339</v>
      </c>
      <c r="K33" s="157"/>
      <c r="L33" s="46"/>
    </row>
    <row r="34" spans="1:13" x14ac:dyDescent="0.2">
      <c r="A34" s="151"/>
      <c r="B34" s="180"/>
      <c r="C34" s="21" t="s">
        <v>63</v>
      </c>
      <c r="D34" s="22"/>
      <c r="E34" s="28"/>
      <c r="F34" s="28"/>
      <c r="G34" s="28"/>
      <c r="H34" s="37"/>
      <c r="I34" s="19"/>
      <c r="J34" s="22"/>
      <c r="K34" s="157"/>
      <c r="L34" s="29" t="s">
        <v>47</v>
      </c>
    </row>
    <row r="35" spans="1:13" ht="42" x14ac:dyDescent="0.2">
      <c r="A35" s="151"/>
      <c r="B35" s="180"/>
      <c r="C35" s="21" t="s">
        <v>64</v>
      </c>
      <c r="D35" s="22"/>
      <c r="E35" s="28"/>
      <c r="F35" s="28"/>
      <c r="G35" s="28"/>
      <c r="H35" s="37"/>
      <c r="I35" s="19"/>
      <c r="J35" s="22"/>
      <c r="K35" s="157"/>
      <c r="L35" s="29" t="s">
        <v>395</v>
      </c>
    </row>
    <row r="36" spans="1:13" ht="13.5" thickBot="1" x14ac:dyDescent="0.25">
      <c r="A36" s="151"/>
      <c r="B36" s="180"/>
      <c r="C36" s="21"/>
      <c r="D36" s="22"/>
      <c r="E36" s="28"/>
      <c r="F36" s="28"/>
      <c r="G36" s="28"/>
      <c r="H36" s="37"/>
      <c r="I36" s="31"/>
      <c r="J36" s="22"/>
      <c r="K36" s="157"/>
      <c r="L36" s="36" t="s">
        <v>65</v>
      </c>
      <c r="M36" s="47"/>
    </row>
    <row r="37" spans="1:13" ht="21" x14ac:dyDescent="0.2">
      <c r="A37" s="151"/>
      <c r="B37" s="153" t="s">
        <v>60</v>
      </c>
      <c r="C37" s="41" t="s">
        <v>67</v>
      </c>
      <c r="D37" s="26" t="s">
        <v>68</v>
      </c>
      <c r="E37" s="26" t="s">
        <v>69</v>
      </c>
      <c r="F37" s="26" t="s">
        <v>24</v>
      </c>
      <c r="G37" s="26" t="s">
        <v>24</v>
      </c>
      <c r="H37" s="27" t="s">
        <v>57</v>
      </c>
      <c r="I37" s="19" t="s">
        <v>27</v>
      </c>
      <c r="J37" s="13">
        <v>1325808</v>
      </c>
      <c r="K37" s="159">
        <v>2859.51</v>
      </c>
      <c r="L37" s="42" t="s">
        <v>70</v>
      </c>
    </row>
    <row r="38" spans="1:13" x14ac:dyDescent="0.2">
      <c r="A38" s="151"/>
      <c r="B38" s="180"/>
      <c r="C38" s="21"/>
      <c r="D38" s="28"/>
      <c r="E38" s="28"/>
      <c r="F38" s="28"/>
      <c r="G38" s="28"/>
      <c r="H38" s="11"/>
      <c r="I38" s="19"/>
      <c r="J38" s="20">
        <f>876104.9/J37</f>
        <v>0.66080827691490773</v>
      </c>
      <c r="K38" s="157"/>
      <c r="L38" s="29"/>
      <c r="M38" s="44"/>
    </row>
    <row r="39" spans="1:13" x14ac:dyDescent="0.2">
      <c r="A39" s="151"/>
      <c r="B39" s="180"/>
      <c r="C39" s="21" t="s">
        <v>71</v>
      </c>
      <c r="D39" s="28"/>
      <c r="E39" s="28"/>
      <c r="F39" s="28"/>
      <c r="G39" s="28"/>
      <c r="H39" s="11"/>
      <c r="I39" s="19"/>
      <c r="J39" s="22"/>
      <c r="K39" s="157"/>
      <c r="L39" s="29" t="s">
        <v>47</v>
      </c>
    </row>
    <row r="40" spans="1:13" ht="32.25" thickBot="1" x14ac:dyDescent="0.25">
      <c r="A40" s="152"/>
      <c r="B40" s="180"/>
      <c r="C40" s="21" t="s">
        <v>72</v>
      </c>
      <c r="D40" s="22"/>
      <c r="E40" s="28"/>
      <c r="F40" s="28"/>
      <c r="G40" s="28"/>
      <c r="H40" s="11"/>
      <c r="I40" s="19"/>
      <c r="J40" s="22"/>
      <c r="K40" s="157"/>
      <c r="L40" s="29" t="s">
        <v>334</v>
      </c>
    </row>
    <row r="41" spans="1:13" ht="21" x14ac:dyDescent="0.2">
      <c r="A41" s="150" t="s">
        <v>73</v>
      </c>
      <c r="B41" s="153" t="s">
        <v>66</v>
      </c>
      <c r="C41" s="41" t="s">
        <v>75</v>
      </c>
      <c r="D41" s="26" t="s">
        <v>76</v>
      </c>
      <c r="E41" s="26" t="s">
        <v>24</v>
      </c>
      <c r="F41" s="26" t="s">
        <v>24</v>
      </c>
      <c r="G41" s="26" t="s">
        <v>25</v>
      </c>
      <c r="H41" s="27" t="s">
        <v>77</v>
      </c>
      <c r="I41" s="12" t="s">
        <v>51</v>
      </c>
      <c r="J41" s="13">
        <v>120464</v>
      </c>
      <c r="K41" s="159">
        <v>588.6</v>
      </c>
      <c r="L41" s="42" t="s">
        <v>70</v>
      </c>
    </row>
    <row r="42" spans="1:13" ht="42.75" x14ac:dyDescent="0.2">
      <c r="A42" s="179"/>
      <c r="B42" s="180"/>
      <c r="C42" s="21"/>
      <c r="D42" s="28"/>
      <c r="E42" s="28"/>
      <c r="F42" s="28"/>
      <c r="G42" s="28"/>
      <c r="H42" s="11"/>
      <c r="I42" s="19"/>
      <c r="J42" s="20">
        <f>92520/J41</f>
        <v>0.76803028290609643</v>
      </c>
      <c r="K42" s="164"/>
      <c r="L42" s="38" t="s">
        <v>335</v>
      </c>
    </row>
    <row r="43" spans="1:13" x14ac:dyDescent="0.2">
      <c r="A43" s="179"/>
      <c r="B43" s="180"/>
      <c r="C43" s="21" t="s">
        <v>78</v>
      </c>
      <c r="D43" s="22"/>
      <c r="E43" s="28"/>
      <c r="F43" s="28"/>
      <c r="G43" s="28"/>
      <c r="H43" s="11"/>
      <c r="I43" s="19"/>
      <c r="J43" s="22"/>
      <c r="K43" s="164"/>
      <c r="L43" s="29" t="s">
        <v>47</v>
      </c>
    </row>
    <row r="44" spans="1:13" x14ac:dyDescent="0.2">
      <c r="A44" s="179"/>
      <c r="B44" s="180"/>
      <c r="C44" s="21"/>
      <c r="D44" s="22"/>
      <c r="E44" s="28"/>
      <c r="F44" s="28"/>
      <c r="G44" s="28"/>
      <c r="H44" s="11"/>
      <c r="I44" s="19"/>
      <c r="J44" s="22"/>
      <c r="K44" s="164"/>
      <c r="L44" s="29" t="s">
        <v>79</v>
      </c>
    </row>
    <row r="45" spans="1:13" ht="21.75" thickBot="1" x14ac:dyDescent="0.25">
      <c r="A45" s="191"/>
      <c r="B45" s="181"/>
      <c r="C45" s="30" t="s">
        <v>80</v>
      </c>
      <c r="D45" s="48"/>
      <c r="E45" s="39"/>
      <c r="F45" s="39"/>
      <c r="G45" s="39"/>
      <c r="H45" s="45"/>
      <c r="I45" s="31"/>
      <c r="J45" s="48"/>
      <c r="K45" s="165"/>
      <c r="L45" s="101" t="s">
        <v>34</v>
      </c>
    </row>
    <row r="46" spans="1:13" ht="21" x14ac:dyDescent="0.2">
      <c r="A46" s="150" t="s">
        <v>81</v>
      </c>
      <c r="B46" s="153" t="s">
        <v>74</v>
      </c>
      <c r="C46" s="9" t="s">
        <v>83</v>
      </c>
      <c r="D46" s="28" t="s">
        <v>37</v>
      </c>
      <c r="E46" s="28" t="s">
        <v>24</v>
      </c>
      <c r="F46" s="28" t="s">
        <v>24</v>
      </c>
      <c r="G46" s="28" t="s">
        <v>24</v>
      </c>
      <c r="H46" s="11" t="s">
        <v>42</v>
      </c>
      <c r="I46" s="19" t="s">
        <v>336</v>
      </c>
      <c r="J46" s="49">
        <v>88000</v>
      </c>
      <c r="K46" s="159">
        <v>0</v>
      </c>
      <c r="L46" s="21" t="s">
        <v>28</v>
      </c>
      <c r="M46" s="1" t="s">
        <v>84</v>
      </c>
    </row>
    <row r="47" spans="1:13" x14ac:dyDescent="0.2">
      <c r="A47" s="179"/>
      <c r="B47" s="180"/>
      <c r="C47" s="15"/>
      <c r="D47" s="28"/>
      <c r="E47" s="28"/>
      <c r="F47" s="28"/>
      <c r="G47" s="28"/>
      <c r="H47" s="11"/>
      <c r="I47" s="19"/>
      <c r="J47" s="20">
        <f>70290/J46</f>
        <v>0.79874999999999996</v>
      </c>
      <c r="K47" s="157"/>
      <c r="L47" s="21"/>
      <c r="M47" s="44"/>
    </row>
    <row r="48" spans="1:13" ht="21" x14ac:dyDescent="0.2">
      <c r="A48" s="179"/>
      <c r="B48" s="180"/>
      <c r="C48" s="21" t="s">
        <v>85</v>
      </c>
      <c r="D48" s="22"/>
      <c r="E48" s="28"/>
      <c r="F48" s="28"/>
      <c r="G48" s="28"/>
      <c r="H48" s="11"/>
      <c r="I48" s="19"/>
      <c r="J48" s="22"/>
      <c r="K48" s="157"/>
      <c r="L48" s="21" t="s">
        <v>47</v>
      </c>
    </row>
    <row r="49" spans="1:18" x14ac:dyDescent="0.2">
      <c r="A49" s="179"/>
      <c r="B49" s="180"/>
      <c r="C49" s="21"/>
      <c r="D49" s="22"/>
      <c r="E49" s="28"/>
      <c r="F49" s="28"/>
      <c r="G49" s="28"/>
      <c r="H49" s="11"/>
      <c r="I49" s="19"/>
      <c r="J49" s="22"/>
      <c r="K49" s="157"/>
      <c r="L49" s="21" t="s">
        <v>384</v>
      </c>
    </row>
    <row r="50" spans="1:18" ht="33.75" customHeight="1" thickBot="1" x14ac:dyDescent="0.25">
      <c r="A50" s="191"/>
      <c r="B50" s="181"/>
      <c r="C50" s="30" t="s">
        <v>86</v>
      </c>
      <c r="D50" s="48"/>
      <c r="E50" s="39"/>
      <c r="F50" s="39"/>
      <c r="G50" s="39"/>
      <c r="H50" s="45"/>
      <c r="I50" s="19"/>
      <c r="J50" s="48"/>
      <c r="K50" s="158"/>
      <c r="L50" s="138" t="s">
        <v>34</v>
      </c>
    </row>
    <row r="51" spans="1:18" ht="21" x14ac:dyDescent="0.2">
      <c r="A51" s="150" t="s">
        <v>87</v>
      </c>
      <c r="B51" s="153" t="s">
        <v>82</v>
      </c>
      <c r="C51" s="9" t="s">
        <v>89</v>
      </c>
      <c r="D51" s="28" t="s">
        <v>90</v>
      </c>
      <c r="E51" s="28" t="s">
        <v>24</v>
      </c>
      <c r="F51" s="28" t="s">
        <v>24</v>
      </c>
      <c r="G51" s="28" t="s">
        <v>25</v>
      </c>
      <c r="H51" s="11" t="s">
        <v>77</v>
      </c>
      <c r="I51" s="12" t="s">
        <v>27</v>
      </c>
      <c r="J51" s="49">
        <v>43103</v>
      </c>
      <c r="K51" s="159">
        <v>0</v>
      </c>
      <c r="L51" s="21" t="s">
        <v>28</v>
      </c>
      <c r="M51" s="51"/>
      <c r="N51" s="52"/>
      <c r="O51" s="52"/>
      <c r="P51" s="52"/>
      <c r="Q51" s="52"/>
      <c r="R51" s="52"/>
    </row>
    <row r="52" spans="1:18" x14ac:dyDescent="0.2">
      <c r="A52" s="189"/>
      <c r="B52" s="180"/>
      <c r="C52" s="15"/>
      <c r="D52" s="28"/>
      <c r="E52" s="28"/>
      <c r="F52" s="28"/>
      <c r="G52" s="28"/>
      <c r="H52" s="11"/>
      <c r="I52" s="19"/>
      <c r="J52" s="20">
        <f>31180.2/J51</f>
        <v>0.7233881632368977</v>
      </c>
      <c r="K52" s="157"/>
      <c r="L52" s="21"/>
      <c r="M52" s="53"/>
      <c r="N52" s="52"/>
      <c r="O52" s="52"/>
      <c r="P52" s="52"/>
      <c r="Q52" s="52"/>
      <c r="R52" s="52"/>
    </row>
    <row r="53" spans="1:18" x14ac:dyDescent="0.2">
      <c r="A53" s="189"/>
      <c r="B53" s="180"/>
      <c r="C53" s="21" t="s">
        <v>91</v>
      </c>
      <c r="D53" s="22"/>
      <c r="E53" s="28"/>
      <c r="F53" s="28"/>
      <c r="G53" s="28"/>
      <c r="H53" s="11"/>
      <c r="I53" s="19"/>
      <c r="J53" s="22"/>
      <c r="K53" s="157"/>
      <c r="L53" s="21" t="s">
        <v>47</v>
      </c>
      <c r="M53" s="53"/>
      <c r="N53" s="52"/>
      <c r="O53" s="52"/>
      <c r="P53" s="52"/>
      <c r="Q53" s="52"/>
      <c r="R53" s="52"/>
    </row>
    <row r="54" spans="1:18" x14ac:dyDescent="0.2">
      <c r="A54" s="189"/>
      <c r="B54" s="180"/>
      <c r="C54" s="21"/>
      <c r="D54" s="22"/>
      <c r="E54" s="28"/>
      <c r="F54" s="28"/>
      <c r="G54" s="28"/>
      <c r="H54" s="11"/>
      <c r="I54" s="19"/>
      <c r="J54" s="22"/>
      <c r="K54" s="157"/>
      <c r="L54" s="21" t="s">
        <v>38</v>
      </c>
      <c r="M54" s="53"/>
      <c r="N54" s="52"/>
      <c r="O54" s="52"/>
      <c r="P54" s="52"/>
      <c r="Q54" s="52"/>
      <c r="R54" s="52"/>
    </row>
    <row r="55" spans="1:18" ht="32.25" thickBot="1" x14ac:dyDescent="0.25">
      <c r="A55" s="190"/>
      <c r="B55" s="181"/>
      <c r="C55" s="30" t="s">
        <v>92</v>
      </c>
      <c r="D55" s="48"/>
      <c r="E55" s="39"/>
      <c r="F55" s="39"/>
      <c r="G55" s="39"/>
      <c r="H55" s="45"/>
      <c r="I55" s="31"/>
      <c r="J55" s="48"/>
      <c r="K55" s="158"/>
      <c r="L55" s="50"/>
      <c r="M55" s="54"/>
      <c r="N55" s="52"/>
      <c r="O55" s="52"/>
      <c r="P55" s="52"/>
      <c r="Q55" s="52"/>
      <c r="R55" s="52"/>
    </row>
    <row r="56" spans="1:18" ht="21" x14ac:dyDescent="0.2">
      <c r="A56" s="150" t="s">
        <v>93</v>
      </c>
      <c r="B56" s="153" t="s">
        <v>88</v>
      </c>
      <c r="C56" s="15" t="s">
        <v>95</v>
      </c>
      <c r="D56" s="28">
        <v>1999</v>
      </c>
      <c r="E56" s="28" t="s">
        <v>24</v>
      </c>
      <c r="F56" s="28" t="s">
        <v>24</v>
      </c>
      <c r="G56" s="28" t="s">
        <v>25</v>
      </c>
      <c r="H56" s="11" t="s">
        <v>77</v>
      </c>
      <c r="I56" s="19" t="s">
        <v>27</v>
      </c>
      <c r="J56" s="49">
        <v>273000</v>
      </c>
      <c r="K56" s="159">
        <v>6.3</v>
      </c>
      <c r="L56" s="21" t="s">
        <v>28</v>
      </c>
    </row>
    <row r="57" spans="1:18" ht="24" customHeight="1" x14ac:dyDescent="0.2">
      <c r="A57" s="183"/>
      <c r="B57" s="180"/>
      <c r="C57" s="55" t="s">
        <v>96</v>
      </c>
      <c r="D57" s="28"/>
      <c r="E57" s="28"/>
      <c r="F57" s="28"/>
      <c r="G57" s="28"/>
      <c r="H57" s="11"/>
      <c r="I57" s="19"/>
      <c r="J57" s="20">
        <f>75330/J56</f>
        <v>0.27593406593406594</v>
      </c>
      <c r="K57" s="157"/>
      <c r="L57" s="21" t="s">
        <v>47</v>
      </c>
    </row>
    <row r="58" spans="1:18" ht="21.75" x14ac:dyDescent="0.2">
      <c r="A58" s="183"/>
      <c r="B58" s="180"/>
      <c r="C58" s="56" t="s">
        <v>338</v>
      </c>
      <c r="D58" s="28"/>
      <c r="E58" s="28"/>
      <c r="F58" s="28"/>
      <c r="G58" s="28"/>
      <c r="H58" s="11"/>
      <c r="I58" s="19"/>
      <c r="J58" s="22"/>
      <c r="K58" s="157"/>
      <c r="L58" s="21" t="s">
        <v>383</v>
      </c>
    </row>
    <row r="59" spans="1:18" ht="13.5" thickBot="1" x14ac:dyDescent="0.25">
      <c r="A59" s="183"/>
      <c r="B59" s="181"/>
      <c r="C59" s="30" t="s">
        <v>97</v>
      </c>
      <c r="D59" s="48"/>
      <c r="E59" s="39"/>
      <c r="F59" s="39"/>
      <c r="G59" s="39"/>
      <c r="H59" s="45"/>
      <c r="I59" s="19"/>
      <c r="J59" s="48"/>
      <c r="K59" s="158"/>
      <c r="L59" s="138" t="s">
        <v>34</v>
      </c>
    </row>
    <row r="60" spans="1:18" ht="21" x14ac:dyDescent="0.2">
      <c r="A60" s="183"/>
      <c r="B60" s="153" t="s">
        <v>94</v>
      </c>
      <c r="C60" s="9" t="s">
        <v>99</v>
      </c>
      <c r="D60" s="10" t="s">
        <v>100</v>
      </c>
      <c r="E60" s="28" t="s">
        <v>24</v>
      </c>
      <c r="F60" s="28" t="s">
        <v>24</v>
      </c>
      <c r="G60" s="28" t="s">
        <v>25</v>
      </c>
      <c r="H60" s="11" t="s">
        <v>25</v>
      </c>
      <c r="I60" s="12" t="s">
        <v>101</v>
      </c>
      <c r="J60" s="49">
        <v>40680</v>
      </c>
      <c r="K60" s="175">
        <v>42</v>
      </c>
      <c r="L60" s="42" t="s">
        <v>28</v>
      </c>
    </row>
    <row r="61" spans="1:18" x14ac:dyDescent="0.2">
      <c r="A61" s="183"/>
      <c r="B61" s="180"/>
      <c r="C61" s="15"/>
      <c r="D61" s="28"/>
      <c r="E61" s="28"/>
      <c r="F61" s="28"/>
      <c r="G61" s="28"/>
      <c r="H61" s="11"/>
      <c r="I61" s="19"/>
      <c r="J61" s="20">
        <v>0.14599999999999999</v>
      </c>
      <c r="K61" s="176"/>
      <c r="L61" s="57"/>
    </row>
    <row r="62" spans="1:18" x14ac:dyDescent="0.2">
      <c r="A62" s="183"/>
      <c r="B62" s="180"/>
      <c r="C62" s="21" t="s">
        <v>102</v>
      </c>
      <c r="D62" s="28"/>
      <c r="E62" s="28"/>
      <c r="F62" s="28"/>
      <c r="G62" s="28"/>
      <c r="H62" s="11"/>
      <c r="I62" s="19"/>
      <c r="J62" s="22"/>
      <c r="K62" s="176"/>
      <c r="L62" s="29" t="s">
        <v>47</v>
      </c>
    </row>
    <row r="63" spans="1:18" x14ac:dyDescent="0.2">
      <c r="A63" s="183"/>
      <c r="B63" s="180"/>
      <c r="C63" s="21"/>
      <c r="D63" s="28"/>
      <c r="E63" s="28"/>
      <c r="F63" s="28"/>
      <c r="G63" s="28"/>
      <c r="H63" s="11"/>
      <c r="I63" s="19"/>
      <c r="J63" s="22"/>
      <c r="K63" s="176"/>
      <c r="L63" s="29" t="s">
        <v>38</v>
      </c>
    </row>
    <row r="64" spans="1:18" ht="32.25" thickBot="1" x14ac:dyDescent="0.25">
      <c r="A64" s="184"/>
      <c r="B64" s="180"/>
      <c r="C64" s="21" t="s">
        <v>103</v>
      </c>
      <c r="D64" s="58"/>
      <c r="E64" s="28"/>
      <c r="F64" s="28"/>
      <c r="G64" s="28"/>
      <c r="H64" s="11"/>
      <c r="I64" s="31"/>
      <c r="J64" s="22"/>
      <c r="K64" s="176"/>
      <c r="L64" s="101" t="s">
        <v>339</v>
      </c>
    </row>
    <row r="65" spans="1:13" ht="21" x14ac:dyDescent="0.2">
      <c r="A65" s="188" t="s">
        <v>104</v>
      </c>
      <c r="B65" s="185" t="s">
        <v>98</v>
      </c>
      <c r="C65" s="59" t="s">
        <v>106</v>
      </c>
      <c r="D65" s="26" t="s">
        <v>41</v>
      </c>
      <c r="E65" s="26" t="s">
        <v>24</v>
      </c>
      <c r="F65" s="26" t="s">
        <v>24</v>
      </c>
      <c r="G65" s="26" t="s">
        <v>25</v>
      </c>
      <c r="H65" s="27" t="s">
        <v>42</v>
      </c>
      <c r="I65" s="19" t="s">
        <v>101</v>
      </c>
      <c r="J65" s="13">
        <v>25000</v>
      </c>
      <c r="K65" s="159">
        <v>0</v>
      </c>
      <c r="L65" s="21" t="s">
        <v>28</v>
      </c>
    </row>
    <row r="66" spans="1:13" x14ac:dyDescent="0.2">
      <c r="A66" s="188"/>
      <c r="B66" s="186"/>
      <c r="C66" s="60"/>
      <c r="D66" s="28"/>
      <c r="E66" s="28"/>
      <c r="F66" s="28"/>
      <c r="G66" s="28"/>
      <c r="H66" s="11"/>
      <c r="I66" s="19"/>
      <c r="J66" s="20">
        <f>24920/J65</f>
        <v>0.99680000000000002</v>
      </c>
      <c r="K66" s="157"/>
      <c r="L66" s="21"/>
    </row>
    <row r="67" spans="1:13" x14ac:dyDescent="0.2">
      <c r="A67" s="188"/>
      <c r="B67" s="186"/>
      <c r="C67" s="29" t="s">
        <v>107</v>
      </c>
      <c r="D67" s="22"/>
      <c r="E67" s="28"/>
      <c r="F67" s="28"/>
      <c r="G67" s="28"/>
      <c r="H67" s="11"/>
      <c r="I67" s="19"/>
      <c r="J67" s="22"/>
      <c r="K67" s="157"/>
      <c r="L67" s="21" t="s">
        <v>47</v>
      </c>
    </row>
    <row r="68" spans="1:13" x14ac:dyDescent="0.2">
      <c r="A68" s="188"/>
      <c r="B68" s="186"/>
      <c r="C68" s="29"/>
      <c r="D68" s="22"/>
      <c r="E68" s="28"/>
      <c r="F68" s="28"/>
      <c r="G68" s="28"/>
      <c r="H68" s="11"/>
      <c r="I68" s="19"/>
      <c r="J68" s="61"/>
      <c r="K68" s="157"/>
      <c r="L68" s="21" t="s">
        <v>38</v>
      </c>
    </row>
    <row r="69" spans="1:13" ht="45" customHeight="1" x14ac:dyDescent="0.2">
      <c r="A69" s="188"/>
      <c r="B69" s="186"/>
      <c r="C69" s="29" t="s">
        <v>107</v>
      </c>
      <c r="D69" s="22"/>
      <c r="E69" s="28"/>
      <c r="F69" s="28"/>
      <c r="G69" s="28"/>
      <c r="H69" s="11"/>
      <c r="I69" s="19"/>
      <c r="J69" s="22"/>
      <c r="K69" s="157"/>
      <c r="L69" s="130" t="s">
        <v>341</v>
      </c>
      <c r="M69" s="47"/>
    </row>
    <row r="70" spans="1:13" ht="13.5" thickBot="1" x14ac:dyDescent="0.25">
      <c r="A70" s="188"/>
      <c r="B70" s="187"/>
      <c r="C70" s="32" t="s">
        <v>340</v>
      </c>
      <c r="D70" s="48"/>
      <c r="E70" s="39"/>
      <c r="F70" s="39"/>
      <c r="G70" s="39"/>
      <c r="H70" s="45"/>
      <c r="I70" s="19"/>
      <c r="J70" s="48"/>
      <c r="K70" s="158"/>
      <c r="L70" s="30"/>
    </row>
    <row r="71" spans="1:13" ht="21" x14ac:dyDescent="0.2">
      <c r="A71" s="150" t="s">
        <v>108</v>
      </c>
      <c r="B71" s="153" t="s">
        <v>105</v>
      </c>
      <c r="C71" s="9" t="s">
        <v>110</v>
      </c>
      <c r="D71" s="28" t="s">
        <v>76</v>
      </c>
      <c r="E71" s="28" t="s">
        <v>24</v>
      </c>
      <c r="F71" s="28" t="s">
        <v>24</v>
      </c>
      <c r="G71" s="28" t="s">
        <v>25</v>
      </c>
      <c r="H71" s="11" t="s">
        <v>42</v>
      </c>
      <c r="I71" s="12" t="s">
        <v>27</v>
      </c>
      <c r="J71" s="49">
        <v>34100</v>
      </c>
      <c r="K71" s="159">
        <v>191.7</v>
      </c>
      <c r="L71" s="21" t="s">
        <v>28</v>
      </c>
    </row>
    <row r="72" spans="1:13" x14ac:dyDescent="0.2">
      <c r="A72" s="183"/>
      <c r="B72" s="180"/>
      <c r="C72" s="15"/>
      <c r="D72" s="28"/>
      <c r="E72" s="28"/>
      <c r="F72" s="28"/>
      <c r="G72" s="28"/>
      <c r="H72" s="11"/>
      <c r="I72" s="19"/>
      <c r="J72" s="20">
        <f>26725.4/J71</f>
        <v>0.78373607038123172</v>
      </c>
      <c r="K72" s="164"/>
      <c r="L72" s="21"/>
    </row>
    <row r="73" spans="1:13" x14ac:dyDescent="0.2">
      <c r="A73" s="183"/>
      <c r="B73" s="180"/>
      <c r="C73" s="21" t="s">
        <v>111</v>
      </c>
      <c r="D73" s="28"/>
      <c r="E73" s="28"/>
      <c r="F73" s="28"/>
      <c r="G73" s="28"/>
      <c r="H73" s="11"/>
      <c r="I73" s="19"/>
      <c r="J73" s="22"/>
      <c r="K73" s="164"/>
      <c r="L73" s="21" t="s">
        <v>47</v>
      </c>
    </row>
    <row r="74" spans="1:13" x14ac:dyDescent="0.2">
      <c r="A74" s="183"/>
      <c r="B74" s="180"/>
      <c r="C74" s="21"/>
      <c r="D74" s="22"/>
      <c r="E74" s="28"/>
      <c r="F74" s="28"/>
      <c r="G74" s="28"/>
      <c r="H74" s="11"/>
      <c r="I74" s="19"/>
      <c r="J74" s="22"/>
      <c r="K74" s="164"/>
      <c r="L74" s="21" t="s">
        <v>38</v>
      </c>
    </row>
    <row r="75" spans="1:13" ht="34.5" customHeight="1" x14ac:dyDescent="0.2">
      <c r="A75" s="183"/>
      <c r="B75" s="180"/>
      <c r="C75" s="21" t="s">
        <v>112</v>
      </c>
      <c r="D75" s="22"/>
      <c r="E75" s="28"/>
      <c r="F75" s="28"/>
      <c r="G75" s="28"/>
      <c r="H75" s="11"/>
      <c r="I75" s="19"/>
      <c r="J75" s="22"/>
      <c r="K75" s="164"/>
      <c r="L75" s="36" t="s">
        <v>343</v>
      </c>
    </row>
    <row r="76" spans="1:13" ht="13.5" thickBot="1" x14ac:dyDescent="0.25">
      <c r="A76" s="183"/>
      <c r="B76" s="181"/>
      <c r="C76" s="30" t="s">
        <v>342</v>
      </c>
      <c r="D76" s="48"/>
      <c r="E76" s="39"/>
      <c r="F76" s="39"/>
      <c r="G76" s="39"/>
      <c r="H76" s="45"/>
      <c r="I76" s="31"/>
      <c r="J76" s="48"/>
      <c r="K76" s="165"/>
      <c r="L76" s="30"/>
    </row>
    <row r="77" spans="1:13" ht="21" x14ac:dyDescent="0.2">
      <c r="A77" s="183"/>
      <c r="B77" s="153" t="s">
        <v>109</v>
      </c>
      <c r="C77" s="9" t="s">
        <v>116</v>
      </c>
      <c r="D77" s="28" t="s">
        <v>100</v>
      </c>
      <c r="E77" s="28" t="s">
        <v>24</v>
      </c>
      <c r="F77" s="28" t="s">
        <v>24</v>
      </c>
      <c r="G77" s="28" t="s">
        <v>25</v>
      </c>
      <c r="H77" s="11" t="s">
        <v>42</v>
      </c>
      <c r="I77" s="12" t="s">
        <v>27</v>
      </c>
      <c r="J77" s="49">
        <v>18000</v>
      </c>
      <c r="K77" s="175">
        <v>0</v>
      </c>
      <c r="L77" s="21" t="s">
        <v>28</v>
      </c>
    </row>
    <row r="78" spans="1:13" x14ac:dyDescent="0.2">
      <c r="A78" s="183"/>
      <c r="B78" s="180"/>
      <c r="C78" s="15"/>
      <c r="D78" s="28"/>
      <c r="E78" s="28"/>
      <c r="F78" s="28"/>
      <c r="G78" s="28"/>
      <c r="H78" s="11"/>
      <c r="I78" s="19"/>
      <c r="J78" s="20">
        <f>14370.6/J77</f>
        <v>0.79836666666666667</v>
      </c>
      <c r="K78" s="176"/>
      <c r="L78" s="21" t="s">
        <v>117</v>
      </c>
    </row>
    <row r="79" spans="1:13" x14ac:dyDescent="0.2">
      <c r="A79" s="183"/>
      <c r="B79" s="180"/>
      <c r="C79" s="21" t="s">
        <v>118</v>
      </c>
      <c r="D79" s="28"/>
      <c r="E79" s="28"/>
      <c r="F79" s="28"/>
      <c r="G79" s="28"/>
      <c r="H79" s="11"/>
      <c r="I79" s="19"/>
      <c r="J79" s="22"/>
      <c r="K79" s="176"/>
      <c r="L79" s="21" t="s">
        <v>47</v>
      </c>
    </row>
    <row r="80" spans="1:13" ht="42.75" thickBot="1" x14ac:dyDescent="0.25">
      <c r="A80" s="183"/>
      <c r="B80" s="180"/>
      <c r="C80" s="21" t="s">
        <v>119</v>
      </c>
      <c r="D80" s="22"/>
      <c r="E80" s="28"/>
      <c r="F80" s="28"/>
      <c r="G80" s="28"/>
      <c r="H80" s="11"/>
      <c r="I80" s="19"/>
      <c r="J80" s="22"/>
      <c r="K80" s="176"/>
      <c r="L80" s="139" t="s">
        <v>399</v>
      </c>
    </row>
    <row r="81" spans="1:13" x14ac:dyDescent="0.2">
      <c r="A81" s="150" t="s">
        <v>123</v>
      </c>
      <c r="B81" s="185" t="s">
        <v>113</v>
      </c>
      <c r="C81" s="63" t="s">
        <v>125</v>
      </c>
      <c r="D81" s="26" t="s">
        <v>100</v>
      </c>
      <c r="E81" s="10" t="s">
        <v>24</v>
      </c>
      <c r="F81" s="26" t="s">
        <v>24</v>
      </c>
      <c r="G81" s="26" t="s">
        <v>25</v>
      </c>
      <c r="H81" s="27" t="s">
        <v>25</v>
      </c>
      <c r="I81" s="12" t="s">
        <v>101</v>
      </c>
      <c r="J81" s="13">
        <v>35600</v>
      </c>
      <c r="K81" s="156">
        <v>45.4</v>
      </c>
      <c r="L81" s="64" t="s">
        <v>28</v>
      </c>
      <c r="M81" s="65"/>
    </row>
    <row r="82" spans="1:13" x14ac:dyDescent="0.2">
      <c r="A82" s="183"/>
      <c r="B82" s="186"/>
      <c r="C82" s="60"/>
      <c r="D82" s="28"/>
      <c r="E82" s="17"/>
      <c r="F82" s="28"/>
      <c r="G82" s="28"/>
      <c r="H82" s="11"/>
      <c r="I82" s="19"/>
      <c r="J82" s="20">
        <f>13697/J81</f>
        <v>0.38474719101123595</v>
      </c>
      <c r="K82" s="157"/>
      <c r="L82" s="21"/>
    </row>
    <row r="83" spans="1:13" x14ac:dyDescent="0.2">
      <c r="A83" s="183"/>
      <c r="B83" s="186"/>
      <c r="C83" s="29" t="s">
        <v>126</v>
      </c>
      <c r="D83" s="28"/>
      <c r="E83" s="17"/>
      <c r="F83" s="28"/>
      <c r="G83" s="28"/>
      <c r="H83" s="11"/>
      <c r="I83" s="19"/>
      <c r="J83" s="22"/>
      <c r="K83" s="157"/>
      <c r="L83" s="21" t="s">
        <v>47</v>
      </c>
    </row>
    <row r="84" spans="1:13" x14ac:dyDescent="0.2">
      <c r="A84" s="183"/>
      <c r="B84" s="186"/>
      <c r="C84" s="29"/>
      <c r="D84" s="22"/>
      <c r="E84" s="17"/>
      <c r="F84" s="28"/>
      <c r="G84" s="28"/>
      <c r="H84" s="11"/>
      <c r="I84" s="19"/>
      <c r="J84" s="22"/>
      <c r="K84" s="157"/>
      <c r="L84" s="21" t="s">
        <v>38</v>
      </c>
    </row>
    <row r="85" spans="1:13" ht="31.5" x14ac:dyDescent="0.2">
      <c r="A85" s="183"/>
      <c r="B85" s="186"/>
      <c r="C85" s="29" t="s">
        <v>127</v>
      </c>
      <c r="D85" s="22"/>
      <c r="E85" s="17"/>
      <c r="F85" s="28"/>
      <c r="G85" s="28"/>
      <c r="H85" s="11"/>
      <c r="I85" s="19"/>
      <c r="J85" s="22"/>
      <c r="K85" s="157"/>
      <c r="L85" s="21" t="s">
        <v>344</v>
      </c>
    </row>
    <row r="86" spans="1:13" ht="13.5" thickBot="1" x14ac:dyDescent="0.25">
      <c r="A86" s="183"/>
      <c r="B86" s="187"/>
      <c r="C86" s="32" t="s">
        <v>128</v>
      </c>
      <c r="D86" s="48"/>
      <c r="E86" s="23"/>
      <c r="F86" s="39"/>
      <c r="G86" s="39"/>
      <c r="H86" s="45"/>
      <c r="I86" s="31"/>
      <c r="J86" s="48"/>
      <c r="K86" s="158"/>
      <c r="L86" s="30"/>
    </row>
    <row r="87" spans="1:13" ht="21" x14ac:dyDescent="0.2">
      <c r="A87" s="183"/>
      <c r="B87" s="153" t="s">
        <v>115</v>
      </c>
      <c r="C87" s="9" t="s">
        <v>130</v>
      </c>
      <c r="D87" s="17" t="s">
        <v>131</v>
      </c>
      <c r="E87" s="28" t="s">
        <v>24</v>
      </c>
      <c r="F87" s="28" t="s">
        <v>24</v>
      </c>
      <c r="G87" s="28" t="s">
        <v>24</v>
      </c>
      <c r="H87" s="11" t="s">
        <v>26</v>
      </c>
      <c r="I87" s="19" t="s">
        <v>27</v>
      </c>
      <c r="J87" s="66">
        <v>3140670</v>
      </c>
      <c r="K87" s="164">
        <v>62604.82</v>
      </c>
      <c r="L87" s="67" t="s">
        <v>28</v>
      </c>
    </row>
    <row r="88" spans="1:13" x14ac:dyDescent="0.2">
      <c r="A88" s="183"/>
      <c r="B88" s="180"/>
      <c r="C88" s="146" t="s">
        <v>404</v>
      </c>
      <c r="D88" s="17"/>
      <c r="E88" s="28"/>
      <c r="F88" s="28"/>
      <c r="G88" s="28"/>
      <c r="H88" s="11"/>
      <c r="I88" s="19"/>
      <c r="J88" s="20">
        <f>2545879.1/J87</f>
        <v>0.81061655633988927</v>
      </c>
      <c r="K88" s="157"/>
      <c r="L88" s="21" t="s">
        <v>47</v>
      </c>
    </row>
    <row r="89" spans="1:13" ht="21" x14ac:dyDescent="0.2">
      <c r="A89" s="183"/>
      <c r="B89" s="180"/>
      <c r="C89" s="29"/>
      <c r="D89" s="69"/>
      <c r="E89" s="28"/>
      <c r="F89" s="28"/>
      <c r="G89" s="28"/>
      <c r="H89" s="11"/>
      <c r="I89" s="19"/>
      <c r="J89" s="61"/>
      <c r="K89" s="157"/>
      <c r="L89" s="21" t="s">
        <v>406</v>
      </c>
    </row>
    <row r="90" spans="1:13" ht="32.25" thickBot="1" x14ac:dyDescent="0.25">
      <c r="A90" s="184"/>
      <c r="B90" s="180"/>
      <c r="C90" s="147" t="s">
        <v>403</v>
      </c>
      <c r="D90" s="17"/>
      <c r="E90" s="28"/>
      <c r="F90" s="28"/>
      <c r="G90" s="28"/>
      <c r="H90" s="11"/>
      <c r="I90" s="19"/>
      <c r="J90" s="22"/>
      <c r="K90" s="157"/>
      <c r="L90" s="36" t="s">
        <v>405</v>
      </c>
    </row>
    <row r="91" spans="1:13" x14ac:dyDescent="0.2">
      <c r="A91" s="150" t="s">
        <v>132</v>
      </c>
      <c r="B91" s="153" t="s">
        <v>120</v>
      </c>
      <c r="C91" s="43" t="s">
        <v>134</v>
      </c>
      <c r="D91" s="26"/>
      <c r="E91" s="10" t="s">
        <v>24</v>
      </c>
      <c r="F91" s="26" t="s">
        <v>24</v>
      </c>
      <c r="G91" s="26" t="s">
        <v>25</v>
      </c>
      <c r="H91" s="34" t="s">
        <v>42</v>
      </c>
      <c r="I91" s="12" t="s">
        <v>27</v>
      </c>
      <c r="J91" s="13">
        <v>600000</v>
      </c>
      <c r="K91" s="159">
        <v>4316.92</v>
      </c>
      <c r="L91" s="42" t="s">
        <v>28</v>
      </c>
      <c r="M91" s="47"/>
    </row>
    <row r="92" spans="1:13" x14ac:dyDescent="0.2">
      <c r="A92" s="179"/>
      <c r="B92" s="180"/>
      <c r="C92" s="15"/>
      <c r="D92" s="28" t="s">
        <v>135</v>
      </c>
      <c r="E92" s="17"/>
      <c r="F92" s="28"/>
      <c r="G92" s="28"/>
      <c r="H92" s="37"/>
      <c r="I92" s="19"/>
      <c r="J92" s="20">
        <f>137700/J91</f>
        <v>0.22950000000000001</v>
      </c>
      <c r="K92" s="160"/>
      <c r="L92" s="29"/>
    </row>
    <row r="93" spans="1:13" x14ac:dyDescent="0.2">
      <c r="A93" s="179"/>
      <c r="B93" s="180"/>
      <c r="C93" s="68" t="s">
        <v>136</v>
      </c>
      <c r="D93" s="28"/>
      <c r="E93" s="17"/>
      <c r="F93" s="28"/>
      <c r="G93" s="28"/>
      <c r="H93" s="37"/>
      <c r="I93" s="19"/>
      <c r="J93" s="22"/>
      <c r="K93" s="160"/>
      <c r="L93" s="29" t="s">
        <v>47</v>
      </c>
    </row>
    <row r="94" spans="1:13" ht="33.75" customHeight="1" thickBot="1" x14ac:dyDescent="0.45">
      <c r="A94" s="179"/>
      <c r="B94" s="181"/>
      <c r="C94" s="70" t="s">
        <v>345</v>
      </c>
      <c r="D94" s="48"/>
      <c r="E94" s="23"/>
      <c r="F94" s="39"/>
      <c r="G94" s="39"/>
      <c r="H94" s="40"/>
      <c r="I94" s="31"/>
      <c r="J94" s="48"/>
      <c r="K94" s="182"/>
      <c r="L94" s="32" t="s">
        <v>346</v>
      </c>
      <c r="M94" s="71"/>
    </row>
    <row r="95" spans="1:13" x14ac:dyDescent="0.2">
      <c r="A95" s="179"/>
      <c r="B95" s="153" t="s">
        <v>124</v>
      </c>
      <c r="C95" s="43" t="s">
        <v>347</v>
      </c>
      <c r="D95" s="26" t="s">
        <v>138</v>
      </c>
      <c r="E95" s="26" t="s">
        <v>24</v>
      </c>
      <c r="F95" s="26" t="s">
        <v>24</v>
      </c>
      <c r="G95" s="135" t="s">
        <v>25</v>
      </c>
      <c r="H95" s="27" t="s">
        <v>26</v>
      </c>
      <c r="I95" s="12" t="s">
        <v>27</v>
      </c>
      <c r="J95" s="72">
        <v>705970</v>
      </c>
      <c r="K95" s="159">
        <v>56843.43</v>
      </c>
      <c r="L95" s="14" t="s">
        <v>28</v>
      </c>
    </row>
    <row r="96" spans="1:13" x14ac:dyDescent="0.2">
      <c r="A96" s="179"/>
      <c r="B96" s="180"/>
      <c r="C96" s="15" t="s">
        <v>139</v>
      </c>
      <c r="D96" s="28"/>
      <c r="E96" s="28"/>
      <c r="F96" s="28"/>
      <c r="G96" s="28"/>
      <c r="H96" s="11"/>
      <c r="I96" s="19"/>
      <c r="J96" s="20">
        <f>664720/J95</f>
        <v>0.94156975508874319</v>
      </c>
      <c r="K96" s="164"/>
      <c r="L96" s="21" t="s">
        <v>140</v>
      </c>
    </row>
    <row r="97" spans="1:13" x14ac:dyDescent="0.2">
      <c r="A97" s="179"/>
      <c r="B97" s="180"/>
      <c r="C97" s="146" t="s">
        <v>139</v>
      </c>
      <c r="D97" s="28"/>
      <c r="E97" s="28"/>
      <c r="F97" s="28"/>
      <c r="G97" s="28"/>
      <c r="H97" s="11"/>
      <c r="I97" s="19"/>
      <c r="J97" s="22"/>
      <c r="K97" s="164"/>
      <c r="L97" s="21" t="s">
        <v>47</v>
      </c>
    </row>
    <row r="98" spans="1:13" ht="32.25" thickBot="1" x14ac:dyDescent="0.25">
      <c r="A98" s="179"/>
      <c r="B98" s="180"/>
      <c r="C98" s="130" t="s">
        <v>348</v>
      </c>
      <c r="D98" s="22"/>
      <c r="E98" s="28"/>
      <c r="F98" s="28"/>
      <c r="G98" s="28"/>
      <c r="H98" s="11"/>
      <c r="I98" s="19"/>
      <c r="J98" s="22"/>
      <c r="K98" s="164"/>
      <c r="L98" s="21" t="s">
        <v>349</v>
      </c>
    </row>
    <row r="99" spans="1:13" ht="15.75" x14ac:dyDescent="0.25">
      <c r="A99" s="150" t="s">
        <v>141</v>
      </c>
      <c r="B99" s="153" t="s">
        <v>129</v>
      </c>
      <c r="C99" s="41" t="s">
        <v>143</v>
      </c>
      <c r="D99" s="26" t="s">
        <v>90</v>
      </c>
      <c r="E99" s="10" t="s">
        <v>24</v>
      </c>
      <c r="F99" s="26" t="s">
        <v>24</v>
      </c>
      <c r="G99" s="26" t="s">
        <v>25</v>
      </c>
      <c r="H99" s="27" t="s">
        <v>42</v>
      </c>
      <c r="I99" s="12" t="s">
        <v>27</v>
      </c>
      <c r="J99" s="72">
        <v>42749</v>
      </c>
      <c r="K99" s="156">
        <v>44.3</v>
      </c>
      <c r="L99" s="14" t="s">
        <v>144</v>
      </c>
      <c r="M99" s="73"/>
    </row>
    <row r="100" spans="1:13" x14ac:dyDescent="0.2">
      <c r="A100" s="179"/>
      <c r="B100" s="180"/>
      <c r="C100" s="36"/>
      <c r="D100" s="28"/>
      <c r="E100" s="17"/>
      <c r="F100" s="28"/>
      <c r="G100" s="28"/>
      <c r="H100" s="11"/>
      <c r="I100" s="19"/>
      <c r="J100" s="20">
        <f>29820/J99</f>
        <v>0.69756017684624205</v>
      </c>
      <c r="K100" s="157"/>
      <c r="L100" s="21"/>
    </row>
    <row r="101" spans="1:13" x14ac:dyDescent="0.2">
      <c r="A101" s="179"/>
      <c r="B101" s="180"/>
      <c r="C101" s="21" t="s">
        <v>145</v>
      </c>
      <c r="D101" s="28"/>
      <c r="E101" s="17"/>
      <c r="F101" s="28"/>
      <c r="G101" s="28"/>
      <c r="H101" s="11"/>
      <c r="I101" s="19"/>
      <c r="J101" s="22"/>
      <c r="K101" s="157"/>
      <c r="L101" s="21" t="s">
        <v>47</v>
      </c>
    </row>
    <row r="102" spans="1:13" ht="42.75" thickBot="1" x14ac:dyDescent="0.25">
      <c r="A102" s="179"/>
      <c r="B102" s="181"/>
      <c r="C102" s="130" t="s">
        <v>350</v>
      </c>
      <c r="D102" s="48"/>
      <c r="E102" s="23"/>
      <c r="F102" s="39"/>
      <c r="G102" s="39"/>
      <c r="H102" s="45"/>
      <c r="I102" s="31"/>
      <c r="J102" s="48"/>
      <c r="K102" s="158"/>
      <c r="L102" s="30" t="s">
        <v>351</v>
      </c>
    </row>
    <row r="103" spans="1:13" ht="21" x14ac:dyDescent="0.2">
      <c r="A103" s="179"/>
      <c r="B103" s="153" t="s">
        <v>133</v>
      </c>
      <c r="C103" s="25" t="s">
        <v>147</v>
      </c>
      <c r="D103" s="26" t="s">
        <v>148</v>
      </c>
      <c r="E103" s="88" t="s">
        <v>328</v>
      </c>
      <c r="F103" s="88" t="s">
        <v>24</v>
      </c>
      <c r="G103" s="88" t="s">
        <v>24</v>
      </c>
      <c r="H103" s="34" t="s">
        <v>26</v>
      </c>
      <c r="I103" s="12" t="s">
        <v>51</v>
      </c>
      <c r="J103" s="13">
        <v>550000</v>
      </c>
      <c r="K103" s="74"/>
      <c r="L103" s="42" t="s">
        <v>28</v>
      </c>
      <c r="M103" s="75"/>
    </row>
    <row r="104" spans="1:13" x14ac:dyDescent="0.2">
      <c r="A104" s="179"/>
      <c r="B104" s="180"/>
      <c r="C104" s="15"/>
      <c r="D104" s="28"/>
      <c r="E104" s="89"/>
      <c r="F104" s="89"/>
      <c r="G104" s="89"/>
      <c r="H104" s="37"/>
      <c r="I104" s="19"/>
      <c r="J104" s="20">
        <f>456102/J103</f>
        <v>0.82927636363636359</v>
      </c>
      <c r="K104" s="17"/>
      <c r="L104" s="21" t="s">
        <v>117</v>
      </c>
    </row>
    <row r="105" spans="1:13" x14ac:dyDescent="0.2">
      <c r="A105" s="179"/>
      <c r="B105" s="180"/>
      <c r="C105" s="21" t="s">
        <v>352</v>
      </c>
      <c r="D105" s="28"/>
      <c r="E105" s="28"/>
      <c r="F105" s="28"/>
      <c r="G105" s="28"/>
      <c r="H105" s="37"/>
      <c r="I105" s="19"/>
      <c r="J105" s="22"/>
      <c r="K105" s="126">
        <v>35830.46</v>
      </c>
      <c r="L105" s="21" t="s">
        <v>47</v>
      </c>
    </row>
    <row r="106" spans="1:13" ht="31.5" x14ac:dyDescent="0.2">
      <c r="A106" s="179"/>
      <c r="B106" s="180"/>
      <c r="C106" s="21" t="s">
        <v>149</v>
      </c>
      <c r="D106" s="22"/>
      <c r="E106" s="28"/>
      <c r="F106" s="28"/>
      <c r="G106" s="28"/>
      <c r="H106" s="37"/>
      <c r="I106" s="19"/>
      <c r="J106" s="22"/>
      <c r="K106" s="17"/>
      <c r="L106" s="130" t="s">
        <v>353</v>
      </c>
    </row>
    <row r="107" spans="1:13" ht="13.5" thickBot="1" x14ac:dyDescent="0.25">
      <c r="A107" s="179"/>
      <c r="B107" s="181"/>
      <c r="C107" s="30" t="s">
        <v>150</v>
      </c>
      <c r="D107" s="48"/>
      <c r="E107" s="39"/>
      <c r="F107" s="39"/>
      <c r="G107" s="39"/>
      <c r="H107" s="40"/>
      <c r="I107" s="31"/>
      <c r="J107" s="48"/>
      <c r="K107" s="23"/>
      <c r="L107" s="30"/>
    </row>
    <row r="108" spans="1:13" ht="21" x14ac:dyDescent="0.2">
      <c r="A108" s="166"/>
      <c r="B108" s="153" t="s">
        <v>137</v>
      </c>
      <c r="C108" s="41" t="s">
        <v>152</v>
      </c>
      <c r="D108" s="26" t="s">
        <v>153</v>
      </c>
      <c r="E108" s="26" t="s">
        <v>24</v>
      </c>
      <c r="F108" s="26" t="s">
        <v>24</v>
      </c>
      <c r="G108" s="26" t="s">
        <v>24</v>
      </c>
      <c r="H108" s="27" t="s">
        <v>42</v>
      </c>
      <c r="I108" s="12" t="s">
        <v>400</v>
      </c>
      <c r="J108" s="72">
        <v>43650</v>
      </c>
      <c r="K108" s="175">
        <v>0</v>
      </c>
      <c r="L108" s="76" t="s">
        <v>329</v>
      </c>
    </row>
    <row r="109" spans="1:13" x14ac:dyDescent="0.2">
      <c r="A109" s="166"/>
      <c r="B109" s="154"/>
      <c r="C109" s="36"/>
      <c r="D109" s="77"/>
      <c r="E109" s="28"/>
      <c r="F109" s="28"/>
      <c r="G109" s="28"/>
      <c r="H109" s="11"/>
      <c r="I109" s="19"/>
      <c r="J109" s="78">
        <f>19329.9/J108</f>
        <v>0.44283848797250863</v>
      </c>
      <c r="K109" s="176"/>
      <c r="L109" s="21"/>
    </row>
    <row r="110" spans="1:13" x14ac:dyDescent="0.2">
      <c r="A110" s="166"/>
      <c r="B110" s="154"/>
      <c r="C110" s="21" t="s">
        <v>154</v>
      </c>
      <c r="D110" s="22"/>
      <c r="E110" s="28"/>
      <c r="F110" s="28"/>
      <c r="G110" s="28"/>
      <c r="H110" s="11"/>
      <c r="I110" s="19"/>
      <c r="J110" s="22"/>
      <c r="K110" s="176"/>
      <c r="L110" s="21" t="s">
        <v>47</v>
      </c>
    </row>
    <row r="111" spans="1:13" x14ac:dyDescent="0.2">
      <c r="A111" s="166"/>
      <c r="B111" s="154"/>
      <c r="C111" s="21"/>
      <c r="D111" s="22"/>
      <c r="E111" s="28"/>
      <c r="F111" s="28"/>
      <c r="G111" s="28"/>
      <c r="H111" s="11"/>
      <c r="I111" s="19"/>
      <c r="J111" s="22"/>
      <c r="K111" s="176"/>
      <c r="L111" s="21" t="s">
        <v>326</v>
      </c>
    </row>
    <row r="112" spans="1:13" ht="21.75" thickBot="1" x14ac:dyDescent="0.25">
      <c r="A112" s="167"/>
      <c r="B112" s="155"/>
      <c r="C112" s="30" t="s">
        <v>354</v>
      </c>
      <c r="D112" s="48"/>
      <c r="E112" s="39"/>
      <c r="F112" s="39"/>
      <c r="G112" s="39"/>
      <c r="H112" s="45"/>
      <c r="I112" s="31"/>
      <c r="J112" s="48"/>
      <c r="K112" s="177"/>
      <c r="L112" s="138" t="s">
        <v>401</v>
      </c>
    </row>
    <row r="113" spans="1:12" x14ac:dyDescent="0.2">
      <c r="A113" s="150" t="s">
        <v>155</v>
      </c>
      <c r="B113" s="153" t="s">
        <v>142</v>
      </c>
      <c r="C113" s="36" t="s">
        <v>157</v>
      </c>
      <c r="D113" s="28" t="s">
        <v>90</v>
      </c>
      <c r="E113" s="28" t="s">
        <v>24</v>
      </c>
      <c r="F113" s="28" t="s">
        <v>24</v>
      </c>
      <c r="G113" s="28" t="s">
        <v>24</v>
      </c>
      <c r="H113" s="11" t="s">
        <v>42</v>
      </c>
      <c r="I113" s="19" t="s">
        <v>355</v>
      </c>
      <c r="J113" s="49">
        <v>27216</v>
      </c>
      <c r="K113" s="175">
        <v>0</v>
      </c>
      <c r="L113" s="42" t="s">
        <v>28</v>
      </c>
    </row>
    <row r="114" spans="1:12" x14ac:dyDescent="0.2">
      <c r="A114" s="166"/>
      <c r="B114" s="168"/>
      <c r="C114" s="36"/>
      <c r="D114" s="28"/>
      <c r="E114" s="28"/>
      <c r="F114" s="28"/>
      <c r="G114" s="28"/>
      <c r="H114" s="11"/>
      <c r="I114" s="19"/>
      <c r="J114" s="20">
        <f>24286/J113</f>
        <v>0.8923427395649618</v>
      </c>
      <c r="K114" s="176"/>
      <c r="L114" s="21"/>
    </row>
    <row r="115" spans="1:12" x14ac:dyDescent="0.2">
      <c r="A115" s="166"/>
      <c r="B115" s="168"/>
      <c r="C115" s="21" t="s">
        <v>158</v>
      </c>
      <c r="D115" s="28"/>
      <c r="E115" s="28"/>
      <c r="F115" s="28"/>
      <c r="G115" s="28"/>
      <c r="H115" s="11"/>
      <c r="I115" s="19"/>
      <c r="J115" s="22"/>
      <c r="K115" s="176"/>
      <c r="L115" s="21" t="s">
        <v>47</v>
      </c>
    </row>
    <row r="116" spans="1:12" x14ac:dyDescent="0.2">
      <c r="A116" s="166"/>
      <c r="B116" s="168"/>
      <c r="C116" s="21"/>
      <c r="D116" s="28"/>
      <c r="E116" s="28"/>
      <c r="F116" s="28"/>
      <c r="G116" s="28"/>
      <c r="H116" s="11"/>
      <c r="I116" s="19"/>
      <c r="J116" s="22"/>
      <c r="K116" s="176"/>
      <c r="L116" s="21" t="s">
        <v>38</v>
      </c>
    </row>
    <row r="117" spans="1:12" ht="52.5" x14ac:dyDescent="0.2">
      <c r="A117" s="166"/>
      <c r="B117" s="168"/>
      <c r="C117" s="21" t="s">
        <v>159</v>
      </c>
      <c r="D117" s="22"/>
      <c r="E117" s="28"/>
      <c r="F117" s="28"/>
      <c r="G117" s="28"/>
      <c r="H117" s="11"/>
      <c r="I117" s="19"/>
      <c r="J117" s="22"/>
      <c r="K117" s="176"/>
      <c r="L117" s="21" t="s">
        <v>356</v>
      </c>
    </row>
    <row r="118" spans="1:12" ht="13.5" thickBot="1" x14ac:dyDescent="0.25">
      <c r="A118" s="166"/>
      <c r="B118" s="169"/>
      <c r="C118" s="30" t="s">
        <v>160</v>
      </c>
      <c r="D118" s="48"/>
      <c r="E118" s="39"/>
      <c r="F118" s="39"/>
      <c r="G118" s="39"/>
      <c r="H118" s="45"/>
      <c r="I118" s="19"/>
      <c r="J118" s="48"/>
      <c r="K118" s="177"/>
      <c r="L118" s="30"/>
    </row>
    <row r="119" spans="1:12" ht="21" x14ac:dyDescent="0.2">
      <c r="A119" s="166"/>
      <c r="B119" s="153" t="s">
        <v>146</v>
      </c>
      <c r="C119" s="15" t="s">
        <v>162</v>
      </c>
      <c r="D119" s="28" t="s">
        <v>163</v>
      </c>
      <c r="E119" s="28" t="s">
        <v>24</v>
      </c>
      <c r="F119" s="28" t="s">
        <v>24</v>
      </c>
      <c r="G119" s="28" t="s">
        <v>25</v>
      </c>
      <c r="H119" s="11" t="s">
        <v>42</v>
      </c>
      <c r="I119" s="12" t="s">
        <v>27</v>
      </c>
      <c r="J119" s="49">
        <v>420188</v>
      </c>
      <c r="K119" s="159">
        <v>4589.8500000000004</v>
      </c>
      <c r="L119" s="42" t="s">
        <v>164</v>
      </c>
    </row>
    <row r="120" spans="1:12" x14ac:dyDescent="0.2">
      <c r="A120" s="166"/>
      <c r="B120" s="154"/>
      <c r="C120" s="15"/>
      <c r="D120" s="28"/>
      <c r="E120" s="28"/>
      <c r="F120" s="28"/>
      <c r="G120" s="28"/>
      <c r="H120" s="11"/>
      <c r="I120" s="19"/>
      <c r="J120" s="20">
        <f>402575.6/J119</f>
        <v>0.95808447647243611</v>
      </c>
      <c r="K120" s="157"/>
      <c r="L120" s="21" t="s">
        <v>47</v>
      </c>
    </row>
    <row r="121" spans="1:12" ht="26.25" customHeight="1" x14ac:dyDescent="0.2">
      <c r="A121" s="166"/>
      <c r="B121" s="154"/>
      <c r="C121" s="130" t="s">
        <v>357</v>
      </c>
      <c r="D121" s="22"/>
      <c r="E121" s="28"/>
      <c r="F121" s="28"/>
      <c r="G121" s="28"/>
      <c r="H121" s="11"/>
      <c r="I121" s="19"/>
      <c r="J121" s="22"/>
      <c r="K121" s="157"/>
      <c r="L121" s="21" t="s">
        <v>165</v>
      </c>
    </row>
    <row r="122" spans="1:12" ht="32.25" thickBot="1" x14ac:dyDescent="0.25">
      <c r="A122" s="166"/>
      <c r="B122" s="155"/>
      <c r="C122" s="21" t="s">
        <v>166</v>
      </c>
      <c r="D122" s="28"/>
      <c r="E122" s="28"/>
      <c r="F122" s="28"/>
      <c r="G122" s="28"/>
      <c r="H122" s="11"/>
      <c r="I122" s="31"/>
      <c r="J122" s="22"/>
      <c r="K122" s="157"/>
      <c r="L122" s="36" t="s">
        <v>332</v>
      </c>
    </row>
    <row r="123" spans="1:12" ht="21" x14ac:dyDescent="0.2">
      <c r="A123" s="166"/>
      <c r="B123" s="153" t="s">
        <v>151</v>
      </c>
      <c r="C123" s="41" t="s">
        <v>168</v>
      </c>
      <c r="D123" s="26" t="s">
        <v>153</v>
      </c>
      <c r="E123" s="26" t="s">
        <v>24</v>
      </c>
      <c r="F123" s="26" t="s">
        <v>24</v>
      </c>
      <c r="G123" s="26" t="s">
        <v>25</v>
      </c>
      <c r="H123" s="27" t="s">
        <v>42</v>
      </c>
      <c r="I123" s="19" t="s">
        <v>121</v>
      </c>
      <c r="J123" s="13">
        <v>9600</v>
      </c>
      <c r="K123" s="175">
        <v>0</v>
      </c>
      <c r="L123" s="42" t="s">
        <v>164</v>
      </c>
    </row>
    <row r="124" spans="1:12" x14ac:dyDescent="0.2">
      <c r="A124" s="166"/>
      <c r="B124" s="154"/>
      <c r="C124" s="36"/>
      <c r="D124" s="28"/>
      <c r="E124" s="28"/>
      <c r="F124" s="28"/>
      <c r="G124" s="28"/>
      <c r="H124" s="11"/>
      <c r="I124" s="19"/>
      <c r="J124" s="20">
        <f>9019/J123</f>
        <v>0.93947916666666664</v>
      </c>
      <c r="K124" s="176"/>
      <c r="L124" s="21"/>
    </row>
    <row r="125" spans="1:12" x14ac:dyDescent="0.2">
      <c r="A125" s="166"/>
      <c r="B125" s="154"/>
      <c r="C125" s="21" t="s">
        <v>169</v>
      </c>
      <c r="D125" s="22"/>
      <c r="E125" s="28"/>
      <c r="F125" s="28"/>
      <c r="G125" s="28"/>
      <c r="H125" s="11"/>
      <c r="I125" s="19"/>
      <c r="J125" s="22"/>
      <c r="K125" s="176"/>
      <c r="L125" s="21" t="s">
        <v>47</v>
      </c>
    </row>
    <row r="126" spans="1:12" x14ac:dyDescent="0.2">
      <c r="A126" s="166"/>
      <c r="B126" s="154"/>
      <c r="C126" s="21"/>
      <c r="D126" s="22"/>
      <c r="E126" s="28"/>
      <c r="F126" s="28"/>
      <c r="G126" s="28"/>
      <c r="H126" s="11"/>
      <c r="I126" s="19"/>
      <c r="J126" s="22"/>
      <c r="K126" s="176"/>
      <c r="L126" s="21" t="s">
        <v>38</v>
      </c>
    </row>
    <row r="127" spans="1:12" ht="32.25" thickBot="1" x14ac:dyDescent="0.25">
      <c r="A127" s="166"/>
      <c r="B127" s="155"/>
      <c r="C127" s="30" t="s">
        <v>170</v>
      </c>
      <c r="D127" s="39"/>
      <c r="E127" s="39"/>
      <c r="F127" s="39"/>
      <c r="G127" s="39"/>
      <c r="H127" s="45"/>
      <c r="I127" s="19"/>
      <c r="J127" s="48"/>
      <c r="K127" s="177"/>
      <c r="L127" s="131" t="s">
        <v>343</v>
      </c>
    </row>
    <row r="128" spans="1:12" ht="21" x14ac:dyDescent="0.2">
      <c r="A128" s="166"/>
      <c r="B128" s="153" t="s">
        <v>156</v>
      </c>
      <c r="C128" s="36" t="s">
        <v>172</v>
      </c>
      <c r="D128" s="10" t="s">
        <v>37</v>
      </c>
      <c r="E128" s="26" t="s">
        <v>24</v>
      </c>
      <c r="F128" s="26" t="s">
        <v>24</v>
      </c>
      <c r="G128" s="26" t="s">
        <v>25</v>
      </c>
      <c r="H128" s="27" t="s">
        <v>42</v>
      </c>
      <c r="I128" s="12" t="s">
        <v>27</v>
      </c>
      <c r="J128" s="49">
        <v>43861</v>
      </c>
      <c r="K128" s="159">
        <v>7728.7</v>
      </c>
      <c r="L128" s="42" t="s">
        <v>164</v>
      </c>
    </row>
    <row r="129" spans="1:13" x14ac:dyDescent="0.2">
      <c r="A129" s="166"/>
      <c r="B129" s="168"/>
      <c r="C129" s="21"/>
      <c r="D129" s="17"/>
      <c r="E129" s="28"/>
      <c r="F129" s="28"/>
      <c r="G129" s="28"/>
      <c r="H129" s="11"/>
      <c r="I129" s="19"/>
      <c r="J129" s="20">
        <f>21330.5/J128</f>
        <v>0.48632042133102299</v>
      </c>
      <c r="K129" s="164"/>
      <c r="L129" s="21"/>
    </row>
    <row r="130" spans="1:13" ht="21" x14ac:dyDescent="0.2">
      <c r="A130" s="166"/>
      <c r="B130" s="168"/>
      <c r="C130" s="21" t="s">
        <v>173</v>
      </c>
      <c r="D130" s="69"/>
      <c r="E130" s="28"/>
      <c r="F130" s="28"/>
      <c r="G130" s="28"/>
      <c r="H130" s="11"/>
      <c r="I130" s="19"/>
      <c r="J130" s="22"/>
      <c r="K130" s="164"/>
      <c r="L130" s="21" t="s">
        <v>47</v>
      </c>
    </row>
    <row r="131" spans="1:13" x14ac:dyDescent="0.2">
      <c r="A131" s="166"/>
      <c r="B131" s="168"/>
      <c r="C131" s="21"/>
      <c r="D131" s="58"/>
      <c r="E131" s="28"/>
      <c r="F131" s="28"/>
      <c r="G131" s="28"/>
      <c r="H131" s="11"/>
      <c r="I131" s="19"/>
      <c r="J131" s="22"/>
      <c r="K131" s="164"/>
      <c r="L131" s="21" t="s">
        <v>38</v>
      </c>
    </row>
    <row r="132" spans="1:13" ht="31.5" x14ac:dyDescent="0.2">
      <c r="A132" s="166"/>
      <c r="B132" s="168"/>
      <c r="C132" s="21" t="s">
        <v>173</v>
      </c>
      <c r="D132" s="17"/>
      <c r="E132" s="28"/>
      <c r="F132" s="28"/>
      <c r="G132" s="28"/>
      <c r="H132" s="11"/>
      <c r="I132" s="19"/>
      <c r="J132" s="22"/>
      <c r="K132" s="164"/>
      <c r="L132" s="21" t="s">
        <v>358</v>
      </c>
    </row>
    <row r="133" spans="1:13" ht="13.5" thickBot="1" x14ac:dyDescent="0.25">
      <c r="A133" s="167"/>
      <c r="B133" s="169"/>
      <c r="C133" s="30" t="s">
        <v>174</v>
      </c>
      <c r="D133" s="79"/>
      <c r="E133" s="39"/>
      <c r="F133" s="39"/>
      <c r="G133" s="39"/>
      <c r="H133" s="45"/>
      <c r="I133" s="31"/>
      <c r="J133" s="48"/>
      <c r="K133" s="165"/>
      <c r="L133" s="30"/>
    </row>
    <row r="134" spans="1:13" ht="21" x14ac:dyDescent="0.2">
      <c r="A134" s="150" t="s">
        <v>175</v>
      </c>
      <c r="B134" s="153" t="s">
        <v>161</v>
      </c>
      <c r="C134" s="36" t="s">
        <v>359</v>
      </c>
      <c r="D134" s="28" t="s">
        <v>45</v>
      </c>
      <c r="E134" s="28" t="s">
        <v>24</v>
      </c>
      <c r="F134" s="28" t="s">
        <v>24</v>
      </c>
      <c r="G134" s="28" t="s">
        <v>24</v>
      </c>
      <c r="H134" s="11" t="s">
        <v>26</v>
      </c>
      <c r="I134" s="19" t="s">
        <v>51</v>
      </c>
      <c r="J134" s="80">
        <v>2240769.21</v>
      </c>
      <c r="K134" s="159">
        <v>39999.67</v>
      </c>
      <c r="L134" s="21" t="s">
        <v>28</v>
      </c>
    </row>
    <row r="135" spans="1:13" x14ac:dyDescent="0.2">
      <c r="A135" s="151"/>
      <c r="B135" s="154"/>
      <c r="C135" s="21"/>
      <c r="D135" s="28"/>
      <c r="E135" s="28"/>
      <c r="F135" s="28"/>
      <c r="G135" s="28"/>
      <c r="H135" s="11"/>
      <c r="I135" s="19"/>
      <c r="J135" s="20">
        <f>868122.2/J134</f>
        <v>0.38742151406123615</v>
      </c>
      <c r="K135" s="157"/>
      <c r="L135" s="21" t="s">
        <v>47</v>
      </c>
    </row>
    <row r="136" spans="1:13" ht="21" x14ac:dyDescent="0.2">
      <c r="A136" s="151"/>
      <c r="B136" s="154"/>
      <c r="C136" s="21" t="s">
        <v>177</v>
      </c>
      <c r="D136" s="28"/>
      <c r="E136" s="28"/>
      <c r="F136" s="28"/>
      <c r="G136" s="28"/>
      <c r="H136" s="11"/>
      <c r="I136" s="19"/>
      <c r="J136" s="22"/>
      <c r="K136" s="157"/>
      <c r="L136" s="21" t="s">
        <v>178</v>
      </c>
    </row>
    <row r="137" spans="1:13" ht="21.75" thickBot="1" x14ac:dyDescent="0.25">
      <c r="A137" s="152"/>
      <c r="B137" s="155"/>
      <c r="C137" s="30" t="s">
        <v>179</v>
      </c>
      <c r="D137" s="39"/>
      <c r="E137" s="39"/>
      <c r="F137" s="39"/>
      <c r="G137" s="39"/>
      <c r="H137" s="45"/>
      <c r="I137" s="19"/>
      <c r="J137" s="48"/>
      <c r="K137" s="158"/>
      <c r="L137" s="138" t="s">
        <v>332</v>
      </c>
    </row>
    <row r="138" spans="1:13" ht="21" x14ac:dyDescent="0.2">
      <c r="A138" s="178" t="s">
        <v>180</v>
      </c>
      <c r="B138" s="153" t="s">
        <v>167</v>
      </c>
      <c r="C138" s="15" t="s">
        <v>182</v>
      </c>
      <c r="D138" s="28" t="s">
        <v>135</v>
      </c>
      <c r="E138" s="28" t="s">
        <v>24</v>
      </c>
      <c r="F138" s="28" t="s">
        <v>24</v>
      </c>
      <c r="G138" s="28" t="s">
        <v>24</v>
      </c>
      <c r="H138" s="11" t="s">
        <v>42</v>
      </c>
      <c r="I138" s="12" t="s">
        <v>27</v>
      </c>
      <c r="J138" s="28">
        <v>66100</v>
      </c>
      <c r="K138" s="159">
        <v>0</v>
      </c>
      <c r="L138" s="42" t="s">
        <v>330</v>
      </c>
    </row>
    <row r="139" spans="1:13" ht="21" x14ac:dyDescent="0.2">
      <c r="A139" s="166"/>
      <c r="B139" s="168"/>
      <c r="C139" s="68" t="s">
        <v>183</v>
      </c>
      <c r="D139" s="28"/>
      <c r="E139" s="28"/>
      <c r="F139" s="28"/>
      <c r="G139" s="28"/>
      <c r="H139" s="11"/>
      <c r="I139" s="19"/>
      <c r="J139" s="20">
        <f>58000/J138</f>
        <v>0.87745839636913769</v>
      </c>
      <c r="K139" s="157"/>
      <c r="L139" s="46"/>
    </row>
    <row r="140" spans="1:13" ht="26.25" x14ac:dyDescent="0.4">
      <c r="A140" s="166"/>
      <c r="B140" s="168"/>
      <c r="C140" s="21"/>
      <c r="D140" s="22"/>
      <c r="E140" s="28"/>
      <c r="F140" s="28"/>
      <c r="G140" s="28"/>
      <c r="H140" s="11"/>
      <c r="I140" s="19"/>
      <c r="J140" s="22"/>
      <c r="K140" s="157"/>
      <c r="L140" s="29" t="s">
        <v>47</v>
      </c>
      <c r="M140" s="71"/>
    </row>
    <row r="141" spans="1:13" ht="69.75" customHeight="1" thickBot="1" x14ac:dyDescent="0.45">
      <c r="A141" s="166"/>
      <c r="B141" s="168"/>
      <c r="C141" s="21" t="s">
        <v>184</v>
      </c>
      <c r="D141" s="22"/>
      <c r="E141" s="28"/>
      <c r="F141" s="28"/>
      <c r="G141" s="28"/>
      <c r="H141" s="11"/>
      <c r="I141" s="19"/>
      <c r="J141" s="22"/>
      <c r="K141" s="157"/>
      <c r="L141" s="29" t="s">
        <v>408</v>
      </c>
      <c r="M141" s="71"/>
    </row>
    <row r="142" spans="1:13" ht="21" x14ac:dyDescent="0.2">
      <c r="A142" s="150" t="s">
        <v>186</v>
      </c>
      <c r="B142" s="153" t="s">
        <v>171</v>
      </c>
      <c r="C142" s="81" t="s">
        <v>362</v>
      </c>
      <c r="D142" s="26" t="s">
        <v>188</v>
      </c>
      <c r="E142" s="26" t="s">
        <v>24</v>
      </c>
      <c r="F142" s="26" t="s">
        <v>24</v>
      </c>
      <c r="G142" s="26" t="s">
        <v>24</v>
      </c>
      <c r="H142" s="27" t="s">
        <v>26</v>
      </c>
      <c r="I142" s="12" t="s">
        <v>27</v>
      </c>
      <c r="J142" s="13">
        <v>562500</v>
      </c>
      <c r="K142" s="159">
        <v>16177.9</v>
      </c>
      <c r="L142" s="14" t="s">
        <v>28</v>
      </c>
    </row>
    <row r="143" spans="1:13" ht="21" x14ac:dyDescent="0.2">
      <c r="A143" s="166"/>
      <c r="B143" s="168"/>
      <c r="C143" s="29" t="s">
        <v>360</v>
      </c>
      <c r="D143" s="28"/>
      <c r="E143" s="28"/>
      <c r="F143" s="28"/>
      <c r="G143" s="28"/>
      <c r="H143" s="11"/>
      <c r="I143" s="19"/>
      <c r="J143" s="20">
        <f>457215/J142</f>
        <v>0.8128266666666667</v>
      </c>
      <c r="K143" s="157"/>
      <c r="L143" s="21"/>
    </row>
    <row r="144" spans="1:13" x14ac:dyDescent="0.2">
      <c r="A144" s="166"/>
      <c r="B144" s="168"/>
      <c r="C144" s="29"/>
      <c r="D144" s="17"/>
      <c r="E144" s="28"/>
      <c r="F144" s="28"/>
      <c r="G144" s="28"/>
      <c r="H144" s="11"/>
      <c r="I144" s="19"/>
      <c r="J144" s="22"/>
      <c r="K144" s="157"/>
      <c r="L144" s="21" t="s">
        <v>47</v>
      </c>
      <c r="M144" s="1" t="s">
        <v>140</v>
      </c>
    </row>
    <row r="145" spans="1:13" ht="21" x14ac:dyDescent="0.2">
      <c r="A145" s="166"/>
      <c r="B145" s="168"/>
      <c r="C145" s="29" t="s">
        <v>361</v>
      </c>
      <c r="D145" s="28"/>
      <c r="E145" s="28"/>
      <c r="F145" s="28"/>
      <c r="G145" s="28"/>
      <c r="H145" s="11"/>
      <c r="I145" s="19"/>
      <c r="J145" s="22"/>
      <c r="K145" s="157"/>
      <c r="L145" s="21" t="s">
        <v>189</v>
      </c>
    </row>
    <row r="146" spans="1:13" ht="21.75" thickBot="1" x14ac:dyDescent="0.25">
      <c r="A146" s="167"/>
      <c r="B146" s="169"/>
      <c r="C146" s="32" t="s">
        <v>190</v>
      </c>
      <c r="D146" s="39"/>
      <c r="E146" s="39"/>
      <c r="F146" s="39"/>
      <c r="G146" s="39"/>
      <c r="H146" s="45"/>
      <c r="I146" s="31"/>
      <c r="J146" s="48"/>
      <c r="K146" s="158"/>
      <c r="L146" s="138" t="s">
        <v>332</v>
      </c>
    </row>
    <row r="147" spans="1:13" ht="21" x14ac:dyDescent="0.2">
      <c r="A147" s="150" t="s">
        <v>191</v>
      </c>
      <c r="B147" s="153" t="s">
        <v>176</v>
      </c>
      <c r="C147" s="9" t="s">
        <v>193</v>
      </c>
      <c r="D147" s="28" t="s">
        <v>194</v>
      </c>
      <c r="E147" s="28" t="s">
        <v>24</v>
      </c>
      <c r="F147" s="28" t="s">
        <v>24</v>
      </c>
      <c r="G147" s="28" t="s">
        <v>24</v>
      </c>
      <c r="H147" s="11" t="s">
        <v>26</v>
      </c>
      <c r="I147" s="19" t="s">
        <v>51</v>
      </c>
      <c r="J147" s="49">
        <v>2875700</v>
      </c>
      <c r="K147" s="159">
        <v>6974.74</v>
      </c>
      <c r="L147" s="21" t="s">
        <v>28</v>
      </c>
    </row>
    <row r="148" spans="1:13" ht="21" x14ac:dyDescent="0.2">
      <c r="A148" s="166"/>
      <c r="B148" s="154"/>
      <c r="C148" s="68" t="s">
        <v>363</v>
      </c>
      <c r="D148" s="28"/>
      <c r="E148" s="28"/>
      <c r="F148" s="28"/>
      <c r="G148" s="28"/>
      <c r="H148" s="11"/>
      <c r="I148" s="19"/>
      <c r="J148" s="20">
        <f>2723173/J147</f>
        <v>0.94696004451090166</v>
      </c>
      <c r="K148" s="157"/>
      <c r="L148" s="21" t="s">
        <v>47</v>
      </c>
    </row>
    <row r="149" spans="1:13" ht="21" x14ac:dyDescent="0.2">
      <c r="A149" s="166"/>
      <c r="B149" s="154"/>
      <c r="C149" s="68" t="s">
        <v>195</v>
      </c>
      <c r="D149" s="22"/>
      <c r="E149" s="28"/>
      <c r="F149" s="28"/>
      <c r="G149" s="28"/>
      <c r="H149" s="11"/>
      <c r="I149" s="19"/>
      <c r="J149" s="28"/>
      <c r="K149" s="157"/>
      <c r="L149" s="21" t="s">
        <v>196</v>
      </c>
    </row>
    <row r="150" spans="1:13" ht="21.75" thickBot="1" x14ac:dyDescent="0.25">
      <c r="A150" s="167"/>
      <c r="B150" s="155"/>
      <c r="C150" s="68" t="s">
        <v>364</v>
      </c>
      <c r="D150" s="22"/>
      <c r="E150" s="28"/>
      <c r="F150" s="28"/>
      <c r="G150" s="28"/>
      <c r="H150" s="11"/>
      <c r="I150" s="19"/>
      <c r="J150" s="22"/>
      <c r="K150" s="157"/>
      <c r="L150" s="36" t="s">
        <v>332</v>
      </c>
    </row>
    <row r="151" spans="1:13" ht="26.25" x14ac:dyDescent="0.2">
      <c r="A151" s="150" t="s">
        <v>197</v>
      </c>
      <c r="B151" s="153" t="s">
        <v>181</v>
      </c>
      <c r="C151" s="63" t="s">
        <v>199</v>
      </c>
      <c r="D151" s="26" t="s">
        <v>153</v>
      </c>
      <c r="E151" s="26" t="s">
        <v>24</v>
      </c>
      <c r="F151" s="26" t="s">
        <v>24</v>
      </c>
      <c r="G151" s="26" t="s">
        <v>25</v>
      </c>
      <c r="H151" s="27" t="s">
        <v>77</v>
      </c>
      <c r="I151" s="12" t="s">
        <v>27</v>
      </c>
      <c r="J151" s="13">
        <v>33618</v>
      </c>
      <c r="K151" s="159">
        <v>0</v>
      </c>
      <c r="L151" s="42" t="s">
        <v>28</v>
      </c>
      <c r="M151" s="82"/>
    </row>
    <row r="152" spans="1:13" x14ac:dyDescent="0.2">
      <c r="A152" s="166"/>
      <c r="B152" s="168"/>
      <c r="C152" s="84"/>
      <c r="D152" s="28"/>
      <c r="E152" s="28"/>
      <c r="F152" s="28"/>
      <c r="G152" s="28"/>
      <c r="H152" s="11"/>
      <c r="I152" s="19"/>
      <c r="J152" s="20">
        <f>29262.4/J151</f>
        <v>0.87043845558926769</v>
      </c>
      <c r="K152" s="157"/>
      <c r="L152" s="38"/>
    </row>
    <row r="153" spans="1:13" x14ac:dyDescent="0.2">
      <c r="A153" s="166"/>
      <c r="B153" s="168"/>
      <c r="C153" s="29" t="s">
        <v>200</v>
      </c>
      <c r="D153" s="22"/>
      <c r="E153" s="28"/>
      <c r="F153" s="28"/>
      <c r="G153" s="28"/>
      <c r="H153" s="11"/>
      <c r="I153" s="19"/>
      <c r="J153" s="22"/>
      <c r="K153" s="157"/>
      <c r="L153" s="29" t="s">
        <v>47</v>
      </c>
    </row>
    <row r="154" spans="1:13" x14ac:dyDescent="0.2">
      <c r="A154" s="166"/>
      <c r="B154" s="168"/>
      <c r="C154" s="38"/>
      <c r="D154" s="22"/>
      <c r="E154" s="28"/>
      <c r="F154" s="28"/>
      <c r="G154" s="28"/>
      <c r="H154" s="11"/>
      <c r="I154" s="19"/>
      <c r="J154" s="22"/>
      <c r="K154" s="157"/>
      <c r="L154" s="29" t="s">
        <v>38</v>
      </c>
    </row>
    <row r="155" spans="1:13" ht="32.25" thickBot="1" x14ac:dyDescent="0.25">
      <c r="A155" s="167"/>
      <c r="B155" s="169"/>
      <c r="C155" s="32" t="s">
        <v>201</v>
      </c>
      <c r="D155" s="48"/>
      <c r="E155" s="39"/>
      <c r="F155" s="39"/>
      <c r="G155" s="39"/>
      <c r="H155" s="45"/>
      <c r="I155" s="31"/>
      <c r="J155" s="48"/>
      <c r="K155" s="158"/>
      <c r="L155" s="32" t="s">
        <v>343</v>
      </c>
    </row>
    <row r="156" spans="1:13" ht="21" x14ac:dyDescent="0.2">
      <c r="A156" s="150" t="s">
        <v>202</v>
      </c>
      <c r="B156" s="153" t="s">
        <v>185</v>
      </c>
      <c r="C156" s="9" t="s">
        <v>204</v>
      </c>
      <c r="D156" s="10">
        <v>1990</v>
      </c>
      <c r="E156" s="28" t="s">
        <v>24</v>
      </c>
      <c r="F156" s="28" t="s">
        <v>24</v>
      </c>
      <c r="G156" s="28" t="s">
        <v>24</v>
      </c>
      <c r="H156" s="11" t="s">
        <v>42</v>
      </c>
      <c r="I156" s="19" t="s">
        <v>27</v>
      </c>
      <c r="J156" s="83">
        <v>330500</v>
      </c>
      <c r="K156" s="159">
        <v>972.68</v>
      </c>
      <c r="L156" s="21" t="s">
        <v>28</v>
      </c>
    </row>
    <row r="157" spans="1:13" x14ac:dyDescent="0.2">
      <c r="A157" s="166"/>
      <c r="B157" s="168"/>
      <c r="C157" s="15"/>
      <c r="D157" s="17"/>
      <c r="E157" s="28"/>
      <c r="F157" s="28"/>
      <c r="G157" s="28"/>
      <c r="H157" s="11"/>
      <c r="I157" s="19"/>
      <c r="J157" s="20">
        <f>295470/J156</f>
        <v>0.89400907715582456</v>
      </c>
      <c r="K157" s="157"/>
      <c r="L157" s="21" t="s">
        <v>47</v>
      </c>
      <c r="M157" s="44"/>
    </row>
    <row r="158" spans="1:13" ht="26.25" x14ac:dyDescent="0.2">
      <c r="A158" s="166"/>
      <c r="B158" s="168"/>
      <c r="C158" s="21" t="s">
        <v>205</v>
      </c>
      <c r="D158" s="17"/>
      <c r="E158" s="28"/>
      <c r="F158" s="28"/>
      <c r="G158" s="28"/>
      <c r="H158" s="11"/>
      <c r="I158" s="19"/>
      <c r="J158" s="22"/>
      <c r="K158" s="157"/>
      <c r="L158" s="21" t="s">
        <v>382</v>
      </c>
      <c r="M158" s="82"/>
    </row>
    <row r="159" spans="1:13" ht="33.75" customHeight="1" thickBot="1" x14ac:dyDescent="0.25">
      <c r="A159" s="167"/>
      <c r="B159" s="169"/>
      <c r="C159" s="21" t="s">
        <v>206</v>
      </c>
      <c r="D159" s="17"/>
      <c r="E159" s="28"/>
      <c r="F159" s="28"/>
      <c r="G159" s="28"/>
      <c r="H159" s="11"/>
      <c r="I159" s="19"/>
      <c r="J159" s="22"/>
      <c r="K159" s="157"/>
      <c r="L159" s="36" t="s">
        <v>407</v>
      </c>
    </row>
    <row r="160" spans="1:13" x14ac:dyDescent="0.2">
      <c r="A160" s="150" t="s">
        <v>207</v>
      </c>
      <c r="B160" s="153" t="s">
        <v>187</v>
      </c>
      <c r="C160" s="81" t="s">
        <v>209</v>
      </c>
      <c r="D160" s="26">
        <v>1988</v>
      </c>
      <c r="E160" s="26" t="s">
        <v>24</v>
      </c>
      <c r="F160" s="26" t="s">
        <v>24</v>
      </c>
      <c r="G160" s="26" t="s">
        <v>24</v>
      </c>
      <c r="H160" s="27" t="s">
        <v>26</v>
      </c>
      <c r="I160" s="12" t="s">
        <v>51</v>
      </c>
      <c r="J160" s="13">
        <v>4000000</v>
      </c>
      <c r="K160" s="159">
        <v>81238.23</v>
      </c>
      <c r="L160" s="42" t="s">
        <v>28</v>
      </c>
    </row>
    <row r="161" spans="1:13" x14ac:dyDescent="0.2">
      <c r="A161" s="166"/>
      <c r="B161" s="154"/>
      <c r="C161" s="84"/>
      <c r="D161" s="28"/>
      <c r="E161" s="28"/>
      <c r="F161" s="28"/>
      <c r="G161" s="28"/>
      <c r="H161" s="11"/>
      <c r="I161" s="19"/>
      <c r="J161" s="20">
        <f>2986381/J160</f>
        <v>0.74659525000000004</v>
      </c>
      <c r="K161" s="164"/>
      <c r="L161" s="29" t="s">
        <v>47</v>
      </c>
    </row>
    <row r="162" spans="1:13" ht="26.25" x14ac:dyDescent="0.4">
      <c r="A162" s="166"/>
      <c r="B162" s="154"/>
      <c r="C162" s="29" t="s">
        <v>365</v>
      </c>
      <c r="D162" s="28"/>
      <c r="E162" s="28"/>
      <c r="F162" s="28"/>
      <c r="G162" s="28"/>
      <c r="H162" s="11"/>
      <c r="I162" s="19"/>
      <c r="J162" s="22"/>
      <c r="K162" s="164"/>
      <c r="L162" s="29" t="s">
        <v>210</v>
      </c>
      <c r="M162" s="71"/>
    </row>
    <row r="163" spans="1:13" ht="21.75" thickBot="1" x14ac:dyDescent="0.25">
      <c r="A163" s="167"/>
      <c r="B163" s="155"/>
      <c r="C163" s="32" t="s">
        <v>211</v>
      </c>
      <c r="D163" s="48"/>
      <c r="E163" s="39"/>
      <c r="F163" s="39"/>
      <c r="G163" s="39"/>
      <c r="H163" s="85"/>
      <c r="I163" s="31"/>
      <c r="J163" s="48"/>
      <c r="K163" s="165"/>
      <c r="L163" s="36" t="s">
        <v>332</v>
      </c>
    </row>
    <row r="164" spans="1:13" ht="31.5" x14ac:dyDescent="0.4">
      <c r="A164" s="150" t="s">
        <v>212</v>
      </c>
      <c r="B164" s="153" t="s">
        <v>192</v>
      </c>
      <c r="C164" s="36" t="s">
        <v>214</v>
      </c>
      <c r="D164" s="28" t="s">
        <v>215</v>
      </c>
      <c r="E164" s="28" t="s">
        <v>24</v>
      </c>
      <c r="F164" s="28" t="s">
        <v>24</v>
      </c>
      <c r="G164" s="28" t="s">
        <v>24</v>
      </c>
      <c r="H164" s="11" t="s">
        <v>57</v>
      </c>
      <c r="I164" s="19" t="s">
        <v>51</v>
      </c>
      <c r="J164" s="49">
        <v>67383</v>
      </c>
      <c r="K164" s="159">
        <v>0</v>
      </c>
      <c r="L164" s="42" t="s">
        <v>28</v>
      </c>
      <c r="M164" s="136"/>
    </row>
    <row r="165" spans="1:13" ht="21" x14ac:dyDescent="0.2">
      <c r="A165" s="166"/>
      <c r="B165" s="154"/>
      <c r="C165" s="21" t="s">
        <v>216</v>
      </c>
      <c r="D165" s="28"/>
      <c r="E165" s="28"/>
      <c r="F165" s="28"/>
      <c r="G165" s="28"/>
      <c r="H165" s="11"/>
      <c r="I165" s="19"/>
      <c r="J165" s="20">
        <f>42082/J164</f>
        <v>0.62451953756882295</v>
      </c>
      <c r="K165" s="157"/>
      <c r="L165" s="24"/>
    </row>
    <row r="166" spans="1:13" x14ac:dyDescent="0.2">
      <c r="A166" s="166"/>
      <c r="B166" s="154"/>
      <c r="C166" s="21"/>
      <c r="D166" s="28"/>
      <c r="E166" s="28"/>
      <c r="F166" s="28"/>
      <c r="G166" s="28"/>
      <c r="H166" s="11"/>
      <c r="I166" s="19"/>
      <c r="J166" s="22"/>
      <c r="K166" s="157"/>
      <c r="L166" s="29" t="s">
        <v>47</v>
      </c>
    </row>
    <row r="167" spans="1:13" x14ac:dyDescent="0.2">
      <c r="A167" s="166"/>
      <c r="B167" s="154"/>
      <c r="C167" s="21" t="s">
        <v>217</v>
      </c>
      <c r="D167" s="22"/>
      <c r="E167" s="28"/>
      <c r="F167" s="28"/>
      <c r="G167" s="28"/>
      <c r="H167" s="11"/>
      <c r="I167" s="19"/>
      <c r="J167" s="22"/>
      <c r="K167" s="157"/>
      <c r="L167" s="86" t="s">
        <v>381</v>
      </c>
    </row>
    <row r="168" spans="1:13" ht="21.75" thickBot="1" x14ac:dyDescent="0.25">
      <c r="A168" s="166"/>
      <c r="B168" s="155"/>
      <c r="C168" s="30" t="s">
        <v>218</v>
      </c>
      <c r="D168" s="22"/>
      <c r="E168" s="28"/>
      <c r="F168" s="28"/>
      <c r="G168" s="28"/>
      <c r="H168" s="11"/>
      <c r="I168" s="19"/>
      <c r="J168" s="22"/>
      <c r="K168" s="157"/>
      <c r="L168" s="84" t="s">
        <v>34</v>
      </c>
    </row>
    <row r="169" spans="1:13" ht="21" x14ac:dyDescent="0.2">
      <c r="A169" s="166"/>
      <c r="B169" s="153" t="s">
        <v>198</v>
      </c>
      <c r="C169" s="81" t="s">
        <v>220</v>
      </c>
      <c r="D169" s="26" t="s">
        <v>45</v>
      </c>
      <c r="E169" s="10" t="s">
        <v>24</v>
      </c>
      <c r="F169" s="10" t="s">
        <v>24</v>
      </c>
      <c r="G169" s="10" t="s">
        <v>24</v>
      </c>
      <c r="H169" s="34" t="s">
        <v>57</v>
      </c>
      <c r="I169" s="12" t="s">
        <v>27</v>
      </c>
      <c r="J169" s="13">
        <v>70000</v>
      </c>
      <c r="K169" s="159">
        <v>148.26</v>
      </c>
      <c r="L169" s="42" t="s">
        <v>28</v>
      </c>
    </row>
    <row r="170" spans="1:13" x14ac:dyDescent="0.2">
      <c r="A170" s="166"/>
      <c r="B170" s="154"/>
      <c r="C170" s="84"/>
      <c r="D170" s="28"/>
      <c r="E170" s="17"/>
      <c r="F170" s="17"/>
      <c r="G170" s="17"/>
      <c r="H170" s="37"/>
      <c r="I170" s="19"/>
      <c r="J170" s="20">
        <f>54080/J169</f>
        <v>0.77257142857142858</v>
      </c>
      <c r="K170" s="164"/>
      <c r="L170" s="21"/>
    </row>
    <row r="171" spans="1:13" x14ac:dyDescent="0.2">
      <c r="A171" s="166"/>
      <c r="B171" s="154"/>
      <c r="C171" s="29" t="s">
        <v>221</v>
      </c>
      <c r="D171" s="28" t="s">
        <v>140</v>
      </c>
      <c r="E171" s="17"/>
      <c r="F171" s="17"/>
      <c r="G171" s="17"/>
      <c r="H171" s="37"/>
      <c r="I171" s="19"/>
      <c r="J171" s="22"/>
      <c r="K171" s="164"/>
      <c r="L171" s="21" t="s">
        <v>47</v>
      </c>
    </row>
    <row r="172" spans="1:13" x14ac:dyDescent="0.2">
      <c r="A172" s="166"/>
      <c r="B172" s="154"/>
      <c r="C172" s="29"/>
      <c r="D172" s="28"/>
      <c r="E172" s="17"/>
      <c r="F172" s="17"/>
      <c r="G172" s="17"/>
      <c r="H172" s="37"/>
      <c r="I172" s="19"/>
      <c r="J172" s="22"/>
      <c r="K172" s="164"/>
      <c r="L172" s="21" t="s">
        <v>380</v>
      </c>
    </row>
    <row r="173" spans="1:13" ht="21.75" thickBot="1" x14ac:dyDescent="0.25">
      <c r="A173" s="167"/>
      <c r="B173" s="155"/>
      <c r="C173" s="32" t="s">
        <v>222</v>
      </c>
      <c r="D173" s="48"/>
      <c r="E173" s="23"/>
      <c r="F173" s="23"/>
      <c r="G173" s="23"/>
      <c r="H173" s="40"/>
      <c r="I173" s="31"/>
      <c r="J173" s="48"/>
      <c r="K173" s="165"/>
      <c r="L173" s="138" t="s">
        <v>34</v>
      </c>
    </row>
    <row r="174" spans="1:13" ht="21" x14ac:dyDescent="0.2">
      <c r="A174" s="150" t="s">
        <v>223</v>
      </c>
      <c r="B174" s="153" t="s">
        <v>203</v>
      </c>
      <c r="C174" s="9" t="s">
        <v>225</v>
      </c>
      <c r="D174" s="28" t="s">
        <v>138</v>
      </c>
      <c r="E174" s="28" t="s">
        <v>24</v>
      </c>
      <c r="F174" s="28" t="s">
        <v>24</v>
      </c>
      <c r="G174" s="28" t="s">
        <v>25</v>
      </c>
      <c r="H174" s="11" t="s">
        <v>42</v>
      </c>
      <c r="I174" s="19" t="s">
        <v>27</v>
      </c>
      <c r="J174" s="87">
        <v>47698</v>
      </c>
      <c r="K174" s="172">
        <v>7082.26</v>
      </c>
      <c r="L174" s="42" t="s">
        <v>28</v>
      </c>
    </row>
    <row r="175" spans="1:13" x14ac:dyDescent="0.2">
      <c r="A175" s="166"/>
      <c r="B175" s="154"/>
      <c r="C175" s="15"/>
      <c r="D175" s="28"/>
      <c r="E175" s="28"/>
      <c r="F175" s="28"/>
      <c r="G175" s="28"/>
      <c r="H175" s="11"/>
      <c r="I175" s="19"/>
      <c r="J175" s="20">
        <f>26879.3/J174</f>
        <v>0.56353096565893745</v>
      </c>
      <c r="K175" s="173"/>
      <c r="L175" s="21"/>
    </row>
    <row r="176" spans="1:13" x14ac:dyDescent="0.2">
      <c r="A176" s="166"/>
      <c r="B176" s="154"/>
      <c r="C176" s="21" t="s">
        <v>366</v>
      </c>
      <c r="D176" s="28"/>
      <c r="E176" s="28"/>
      <c r="F176" s="28"/>
      <c r="G176" s="28"/>
      <c r="H176" s="11"/>
      <c r="I176" s="19"/>
      <c r="J176" s="22"/>
      <c r="K176" s="173"/>
      <c r="L176" s="21" t="s">
        <v>47</v>
      </c>
    </row>
    <row r="177" spans="1:12" x14ac:dyDescent="0.2">
      <c r="A177" s="166"/>
      <c r="B177" s="154"/>
      <c r="C177" s="21"/>
      <c r="D177" s="22"/>
      <c r="E177" s="28"/>
      <c r="F177" s="28"/>
      <c r="G177" s="28"/>
      <c r="H177" s="11"/>
      <c r="I177" s="19"/>
      <c r="J177" s="22"/>
      <c r="K177" s="173"/>
      <c r="L177" s="21" t="s">
        <v>38</v>
      </c>
    </row>
    <row r="178" spans="1:12" ht="32.25" thickBot="1" x14ac:dyDescent="0.25">
      <c r="A178" s="166"/>
      <c r="B178" s="155"/>
      <c r="C178" s="30" t="s">
        <v>367</v>
      </c>
      <c r="D178" s="48"/>
      <c r="E178" s="39"/>
      <c r="F178" s="39"/>
      <c r="G178" s="39"/>
      <c r="H178" s="45"/>
      <c r="I178" s="19"/>
      <c r="J178" s="48"/>
      <c r="K178" s="174"/>
      <c r="L178" s="30" t="s">
        <v>368</v>
      </c>
    </row>
    <row r="179" spans="1:12" ht="21" x14ac:dyDescent="0.2">
      <c r="A179" s="166"/>
      <c r="B179" s="153" t="s">
        <v>208</v>
      </c>
      <c r="C179" s="63" t="s">
        <v>227</v>
      </c>
      <c r="D179" s="28" t="s">
        <v>41</v>
      </c>
      <c r="E179" s="28" t="s">
        <v>24</v>
      </c>
      <c r="F179" s="28" t="s">
        <v>24</v>
      </c>
      <c r="G179" s="28" t="s">
        <v>25</v>
      </c>
      <c r="H179" s="11" t="s">
        <v>42</v>
      </c>
      <c r="I179" s="12" t="s">
        <v>228</v>
      </c>
      <c r="J179" s="49">
        <v>32981</v>
      </c>
      <c r="K179" s="175">
        <v>0</v>
      </c>
      <c r="L179" s="42" t="s">
        <v>28</v>
      </c>
    </row>
    <row r="180" spans="1:12" x14ac:dyDescent="0.2">
      <c r="A180" s="166"/>
      <c r="B180" s="154"/>
      <c r="C180" s="60"/>
      <c r="D180" s="28"/>
      <c r="E180" s="28"/>
      <c r="F180" s="28"/>
      <c r="G180" s="28"/>
      <c r="H180" s="11"/>
      <c r="I180" s="19"/>
      <c r="J180" s="20">
        <f>26426.4/J179</f>
        <v>0.80126133228222318</v>
      </c>
      <c r="K180" s="176"/>
      <c r="L180" s="21"/>
    </row>
    <row r="181" spans="1:12" ht="21" x14ac:dyDescent="0.2">
      <c r="A181" s="166"/>
      <c r="B181" s="154"/>
      <c r="C181" s="29" t="s">
        <v>229</v>
      </c>
      <c r="D181" s="28"/>
      <c r="E181" s="28"/>
      <c r="F181" s="28"/>
      <c r="G181" s="28"/>
      <c r="H181" s="11"/>
      <c r="I181" s="19"/>
      <c r="J181" s="22"/>
      <c r="K181" s="176"/>
      <c r="L181" s="21" t="s">
        <v>47</v>
      </c>
    </row>
    <row r="182" spans="1:12" x14ac:dyDescent="0.2">
      <c r="A182" s="166"/>
      <c r="B182" s="154"/>
      <c r="C182" s="29"/>
      <c r="D182" s="22"/>
      <c r="E182" s="28"/>
      <c r="F182" s="28"/>
      <c r="G182" s="28"/>
      <c r="H182" s="11"/>
      <c r="I182" s="19"/>
      <c r="J182" s="22"/>
      <c r="K182" s="176"/>
      <c r="L182" s="21" t="s">
        <v>38</v>
      </c>
    </row>
    <row r="183" spans="1:12" ht="32.25" customHeight="1" thickBot="1" x14ac:dyDescent="0.25">
      <c r="A183" s="166"/>
      <c r="B183" s="155"/>
      <c r="C183" s="32" t="s">
        <v>229</v>
      </c>
      <c r="D183" s="48"/>
      <c r="E183" s="39"/>
      <c r="F183" s="39"/>
      <c r="G183" s="39"/>
      <c r="H183" s="45"/>
      <c r="I183" s="31"/>
      <c r="J183" s="48"/>
      <c r="K183" s="177"/>
      <c r="L183" s="36" t="s">
        <v>343</v>
      </c>
    </row>
    <row r="184" spans="1:12" ht="21" x14ac:dyDescent="0.2">
      <c r="A184" s="166"/>
      <c r="B184" s="153" t="s">
        <v>213</v>
      </c>
      <c r="C184" s="36" t="s">
        <v>231</v>
      </c>
      <c r="D184" s="28" t="s">
        <v>114</v>
      </c>
      <c r="E184" s="28" t="s">
        <v>24</v>
      </c>
      <c r="F184" s="28" t="s">
        <v>24</v>
      </c>
      <c r="G184" s="28" t="s">
        <v>25</v>
      </c>
      <c r="H184" s="11" t="s">
        <v>42</v>
      </c>
      <c r="I184" s="19" t="s">
        <v>228</v>
      </c>
      <c r="J184" s="49">
        <v>35000</v>
      </c>
      <c r="K184" s="175">
        <v>0</v>
      </c>
      <c r="L184" s="42" t="s">
        <v>28</v>
      </c>
    </row>
    <row r="185" spans="1:12" x14ac:dyDescent="0.2">
      <c r="A185" s="166"/>
      <c r="B185" s="154"/>
      <c r="C185" s="36"/>
      <c r="D185" s="28"/>
      <c r="E185" s="28"/>
      <c r="F185" s="28"/>
      <c r="G185" s="28"/>
      <c r="H185" s="11"/>
      <c r="I185" s="19"/>
      <c r="J185" s="20">
        <f>25189/J184</f>
        <v>0.71968571428571426</v>
      </c>
      <c r="K185" s="176"/>
      <c r="L185" s="21"/>
    </row>
    <row r="186" spans="1:12" x14ac:dyDescent="0.2">
      <c r="A186" s="166"/>
      <c r="B186" s="154"/>
      <c r="C186" s="21" t="s">
        <v>232</v>
      </c>
      <c r="D186" s="28"/>
      <c r="E186" s="28"/>
      <c r="F186" s="28"/>
      <c r="G186" s="28"/>
      <c r="H186" s="11"/>
      <c r="I186" s="19"/>
      <c r="J186" s="22"/>
      <c r="K186" s="176"/>
      <c r="L186" s="21" t="s">
        <v>47</v>
      </c>
    </row>
    <row r="187" spans="1:12" x14ac:dyDescent="0.2">
      <c r="A187" s="166"/>
      <c r="B187" s="154"/>
      <c r="C187" s="21"/>
      <c r="D187" s="22"/>
      <c r="E187" s="28"/>
      <c r="F187" s="28"/>
      <c r="G187" s="28"/>
      <c r="H187" s="11"/>
      <c r="I187" s="19"/>
      <c r="J187" s="22"/>
      <c r="K187" s="176"/>
      <c r="L187" s="21" t="s">
        <v>38</v>
      </c>
    </row>
    <row r="188" spans="1:12" ht="32.25" thickBot="1" x14ac:dyDescent="0.25">
      <c r="A188" s="166"/>
      <c r="B188" s="155"/>
      <c r="C188" s="30" t="s">
        <v>233</v>
      </c>
      <c r="D188" s="48"/>
      <c r="E188" s="39"/>
      <c r="F188" s="39"/>
      <c r="G188" s="39"/>
      <c r="H188" s="45"/>
      <c r="I188" s="19"/>
      <c r="J188" s="48"/>
      <c r="K188" s="177"/>
      <c r="L188" s="36" t="s">
        <v>369</v>
      </c>
    </row>
    <row r="189" spans="1:12" ht="21" x14ac:dyDescent="0.2">
      <c r="A189" s="166"/>
      <c r="B189" s="153" t="s">
        <v>219</v>
      </c>
      <c r="C189" s="9" t="s">
        <v>235</v>
      </c>
      <c r="D189" s="28" t="s">
        <v>76</v>
      </c>
      <c r="E189" s="28" t="s">
        <v>24</v>
      </c>
      <c r="F189" s="28" t="s">
        <v>24</v>
      </c>
      <c r="G189" s="28" t="s">
        <v>24</v>
      </c>
      <c r="H189" s="11" t="s">
        <v>42</v>
      </c>
      <c r="I189" s="12" t="s">
        <v>27</v>
      </c>
      <c r="J189" s="49">
        <v>50588</v>
      </c>
      <c r="K189" s="156">
        <v>105.6</v>
      </c>
      <c r="L189" s="42" t="s">
        <v>28</v>
      </c>
    </row>
    <row r="190" spans="1:12" x14ac:dyDescent="0.2">
      <c r="A190" s="166"/>
      <c r="B190" s="168"/>
      <c r="C190" s="15"/>
      <c r="D190" s="28"/>
      <c r="E190" s="28"/>
      <c r="F190" s="28"/>
      <c r="G190" s="28"/>
      <c r="H190" s="11"/>
      <c r="I190" s="19"/>
      <c r="J190" s="20">
        <f>22801.5/J189</f>
        <v>0.45072942199731164</v>
      </c>
      <c r="K190" s="157"/>
      <c r="L190" s="29"/>
    </row>
    <row r="191" spans="1:12" x14ac:dyDescent="0.2">
      <c r="A191" s="166"/>
      <c r="B191" s="168"/>
      <c r="C191" s="21" t="s">
        <v>236</v>
      </c>
      <c r="D191" s="28"/>
      <c r="E191" s="28"/>
      <c r="F191" s="28"/>
      <c r="G191" s="28"/>
      <c r="H191" s="11"/>
      <c r="I191" s="19"/>
      <c r="J191" s="22"/>
      <c r="K191" s="157"/>
      <c r="L191" s="29" t="s">
        <v>47</v>
      </c>
    </row>
    <row r="192" spans="1:12" x14ac:dyDescent="0.2">
      <c r="A192" s="166"/>
      <c r="B192" s="168"/>
      <c r="C192" s="21"/>
      <c r="D192" s="22"/>
      <c r="E192" s="28"/>
      <c r="F192" s="28"/>
      <c r="G192" s="28"/>
      <c r="H192" s="11"/>
      <c r="I192" s="19"/>
      <c r="J192" s="22"/>
      <c r="K192" s="157"/>
      <c r="L192" s="29" t="s">
        <v>38</v>
      </c>
    </row>
    <row r="193" spans="1:13" ht="32.25" thickBot="1" x14ac:dyDescent="0.4">
      <c r="A193" s="166"/>
      <c r="B193" s="169"/>
      <c r="C193" s="30" t="s">
        <v>370</v>
      </c>
      <c r="D193" s="48"/>
      <c r="E193" s="39"/>
      <c r="F193" s="39"/>
      <c r="G193" s="39"/>
      <c r="H193" s="45"/>
      <c r="I193" s="31"/>
      <c r="J193" s="48"/>
      <c r="K193" s="158"/>
      <c r="L193" s="36" t="s">
        <v>371</v>
      </c>
      <c r="M193" s="90"/>
    </row>
    <row r="194" spans="1:13" ht="21" x14ac:dyDescent="0.2">
      <c r="A194" s="166"/>
      <c r="B194" s="153" t="s">
        <v>224</v>
      </c>
      <c r="C194" s="63" t="s">
        <v>238</v>
      </c>
      <c r="D194" s="28" t="s">
        <v>148</v>
      </c>
      <c r="E194" s="10" t="s">
        <v>24</v>
      </c>
      <c r="F194" s="26" t="s">
        <v>24</v>
      </c>
      <c r="G194" s="26" t="s">
        <v>24</v>
      </c>
      <c r="H194" s="11" t="s">
        <v>26</v>
      </c>
      <c r="I194" s="19" t="s">
        <v>51</v>
      </c>
      <c r="J194" s="49">
        <v>998000</v>
      </c>
      <c r="K194" s="159">
        <v>38263.1</v>
      </c>
      <c r="L194" s="42" t="s">
        <v>164</v>
      </c>
    </row>
    <row r="195" spans="1:13" ht="31.5" x14ac:dyDescent="0.2">
      <c r="A195" s="166"/>
      <c r="B195" s="168"/>
      <c r="C195" s="29"/>
      <c r="D195" s="28"/>
      <c r="E195" s="17"/>
      <c r="F195" s="28"/>
      <c r="G195" s="28"/>
      <c r="H195" s="11"/>
      <c r="I195" s="19"/>
      <c r="J195" s="20">
        <f>515786/J194</f>
        <v>0.51681963927855712</v>
      </c>
      <c r="K195" s="164"/>
      <c r="L195" s="29" t="s">
        <v>239</v>
      </c>
    </row>
    <row r="196" spans="1:13" ht="26.25" x14ac:dyDescent="0.4">
      <c r="A196" s="166"/>
      <c r="B196" s="168"/>
      <c r="C196" s="29" t="s">
        <v>240</v>
      </c>
      <c r="D196" s="28"/>
      <c r="E196" s="17"/>
      <c r="F196" s="28"/>
      <c r="G196" s="28"/>
      <c r="H196" s="11"/>
      <c r="I196" s="19"/>
      <c r="J196" s="22"/>
      <c r="K196" s="164"/>
      <c r="L196" s="29" t="s">
        <v>47</v>
      </c>
      <c r="M196" s="71"/>
    </row>
    <row r="197" spans="1:13" ht="42.75" thickBot="1" x14ac:dyDescent="0.25">
      <c r="A197" s="167"/>
      <c r="B197" s="169"/>
      <c r="C197" s="32" t="s">
        <v>372</v>
      </c>
      <c r="D197" s="28"/>
      <c r="E197" s="23"/>
      <c r="F197" s="39"/>
      <c r="G197" s="39"/>
      <c r="H197" s="11"/>
      <c r="I197" s="19"/>
      <c r="J197" s="22"/>
      <c r="K197" s="164"/>
      <c r="L197" s="29" t="s">
        <v>396</v>
      </c>
    </row>
    <row r="198" spans="1:13" ht="21" x14ac:dyDescent="0.2">
      <c r="A198" s="150" t="s">
        <v>241</v>
      </c>
      <c r="B198" s="153" t="s">
        <v>226</v>
      </c>
      <c r="C198" s="36" t="s">
        <v>243</v>
      </c>
      <c r="D198" s="26" t="s">
        <v>37</v>
      </c>
      <c r="E198" s="10" t="s">
        <v>24</v>
      </c>
      <c r="F198" s="26" t="s">
        <v>24</v>
      </c>
      <c r="G198" s="26" t="s">
        <v>24</v>
      </c>
      <c r="H198" s="137" t="s">
        <v>77</v>
      </c>
      <c r="I198" s="12" t="s">
        <v>27</v>
      </c>
      <c r="J198" s="72">
        <v>597790.4</v>
      </c>
      <c r="K198" s="159">
        <v>0</v>
      </c>
      <c r="L198" s="42" t="s">
        <v>28</v>
      </c>
    </row>
    <row r="199" spans="1:13" x14ac:dyDescent="0.2">
      <c r="A199" s="166"/>
      <c r="B199" s="154"/>
      <c r="C199" s="21"/>
      <c r="D199" s="28"/>
      <c r="E199" s="17"/>
      <c r="F199" s="28"/>
      <c r="G199" s="28"/>
      <c r="H199" s="37"/>
      <c r="I199" s="19"/>
      <c r="J199" s="20">
        <f>476202.4/J198</f>
        <v>0.79660429474946404</v>
      </c>
      <c r="K199" s="164"/>
      <c r="L199" s="91"/>
    </row>
    <row r="200" spans="1:13" x14ac:dyDescent="0.2">
      <c r="A200" s="166"/>
      <c r="B200" s="154"/>
      <c r="C200" s="21" t="s">
        <v>244</v>
      </c>
      <c r="D200" s="28"/>
      <c r="E200" s="17"/>
      <c r="F200" s="28"/>
      <c r="G200" s="28"/>
      <c r="H200" s="37"/>
      <c r="I200" s="19"/>
      <c r="J200" s="22"/>
      <c r="K200" s="164"/>
      <c r="L200" s="29" t="s">
        <v>47</v>
      </c>
    </row>
    <row r="201" spans="1:13" ht="32.25" thickBot="1" x14ac:dyDescent="0.25">
      <c r="A201" s="166"/>
      <c r="B201" s="155"/>
      <c r="C201" s="30" t="s">
        <v>373</v>
      </c>
      <c r="D201" s="22"/>
      <c r="E201" s="23"/>
      <c r="F201" s="39"/>
      <c r="G201" s="39"/>
      <c r="H201" s="37"/>
      <c r="I201" s="31"/>
      <c r="J201" s="22"/>
      <c r="K201" s="164"/>
      <c r="L201" s="84" t="s">
        <v>374</v>
      </c>
    </row>
    <row r="202" spans="1:13" ht="21" x14ac:dyDescent="0.2">
      <c r="A202" s="166"/>
      <c r="B202" s="153" t="s">
        <v>230</v>
      </c>
      <c r="C202" s="36" t="s">
        <v>246</v>
      </c>
      <c r="D202" s="26" t="s">
        <v>247</v>
      </c>
      <c r="E202" s="28" t="s">
        <v>24</v>
      </c>
      <c r="F202" s="28" t="s">
        <v>24</v>
      </c>
      <c r="G202" s="28" t="s">
        <v>25</v>
      </c>
      <c r="H202" s="34" t="s">
        <v>42</v>
      </c>
      <c r="I202" s="19" t="s">
        <v>27</v>
      </c>
      <c r="J202" s="72">
        <v>66000</v>
      </c>
      <c r="K202" s="159">
        <v>0</v>
      </c>
      <c r="L202" s="42" t="s">
        <v>122</v>
      </c>
    </row>
    <row r="203" spans="1:13" x14ac:dyDescent="0.2">
      <c r="A203" s="166"/>
      <c r="B203" s="168"/>
      <c r="C203" s="21"/>
      <c r="D203" s="28"/>
      <c r="E203" s="28"/>
      <c r="F203" s="28"/>
      <c r="G203" s="28"/>
      <c r="H203" s="37"/>
      <c r="I203" s="19"/>
      <c r="J203" s="20">
        <f>22510.8/J202</f>
        <v>0.34107272727272725</v>
      </c>
      <c r="K203" s="164"/>
      <c r="L203" s="29"/>
    </row>
    <row r="204" spans="1:13" x14ac:dyDescent="0.2">
      <c r="A204" s="166"/>
      <c r="B204" s="168"/>
      <c r="C204" s="21" t="s">
        <v>248</v>
      </c>
      <c r="D204" s="28"/>
      <c r="E204" s="28"/>
      <c r="F204" s="28"/>
      <c r="G204" s="28"/>
      <c r="H204" s="37"/>
      <c r="I204" s="19"/>
      <c r="J204" s="28"/>
      <c r="K204" s="164"/>
      <c r="L204" s="21" t="s">
        <v>47</v>
      </c>
    </row>
    <row r="205" spans="1:13" x14ac:dyDescent="0.2">
      <c r="A205" s="166"/>
      <c r="B205" s="168"/>
      <c r="C205" s="21"/>
      <c r="D205" s="28"/>
      <c r="E205" s="28"/>
      <c r="F205" s="28"/>
      <c r="G205" s="28"/>
      <c r="H205" s="37"/>
      <c r="I205" s="19"/>
      <c r="J205" s="28"/>
      <c r="K205" s="164"/>
      <c r="L205" s="21" t="s">
        <v>38</v>
      </c>
    </row>
    <row r="206" spans="1:13" ht="42.75" thickBot="1" x14ac:dyDescent="0.45">
      <c r="A206" s="167"/>
      <c r="B206" s="169"/>
      <c r="C206" s="134" t="s">
        <v>375</v>
      </c>
      <c r="D206" s="48"/>
      <c r="E206" s="39"/>
      <c r="F206" s="39"/>
      <c r="G206" s="39"/>
      <c r="H206" s="40"/>
      <c r="I206" s="19"/>
      <c r="J206" s="48"/>
      <c r="K206" s="164"/>
      <c r="L206" s="133" t="s">
        <v>376</v>
      </c>
      <c r="M206" s="71"/>
    </row>
    <row r="207" spans="1:13" ht="21" x14ac:dyDescent="0.2">
      <c r="A207" s="150" t="s">
        <v>250</v>
      </c>
      <c r="B207" s="153" t="s">
        <v>234</v>
      </c>
      <c r="C207" s="81" t="s">
        <v>252</v>
      </c>
      <c r="D207" s="10" t="s">
        <v>247</v>
      </c>
      <c r="E207" s="26" t="s">
        <v>69</v>
      </c>
      <c r="F207" s="26" t="s">
        <v>24</v>
      </c>
      <c r="G207" s="26" t="s">
        <v>25</v>
      </c>
      <c r="H207" s="27" t="s">
        <v>77</v>
      </c>
      <c r="I207" s="12" t="s">
        <v>27</v>
      </c>
      <c r="J207" s="92">
        <v>51350</v>
      </c>
      <c r="K207" s="159">
        <v>0</v>
      </c>
      <c r="L207" s="35" t="s">
        <v>329</v>
      </c>
    </row>
    <row r="208" spans="1:13" ht="25.5" x14ac:dyDescent="0.2">
      <c r="A208" s="166"/>
      <c r="B208" s="154"/>
      <c r="C208" s="29"/>
      <c r="D208" s="17"/>
      <c r="E208" s="28"/>
      <c r="F208" s="28"/>
      <c r="G208" s="28"/>
      <c r="H208" s="11"/>
      <c r="I208" s="19"/>
      <c r="J208" s="20">
        <f>29558.2/J207</f>
        <v>0.57562220058422586</v>
      </c>
      <c r="K208" s="164"/>
      <c r="L208" s="57"/>
      <c r="M208" s="93"/>
    </row>
    <row r="209" spans="1:13" x14ac:dyDescent="0.2">
      <c r="A209" s="166"/>
      <c r="B209" s="154"/>
      <c r="C209" s="29" t="s">
        <v>253</v>
      </c>
      <c r="D209" s="17"/>
      <c r="E209" s="28"/>
      <c r="F209" s="28"/>
      <c r="G209" s="28"/>
      <c r="H209" s="11"/>
      <c r="I209" s="19"/>
      <c r="J209" s="28"/>
      <c r="K209" s="164"/>
      <c r="L209" s="133" t="s">
        <v>47</v>
      </c>
    </row>
    <row r="210" spans="1:13" x14ac:dyDescent="0.2">
      <c r="A210" s="166"/>
      <c r="B210" s="154"/>
      <c r="C210" s="29"/>
      <c r="D210" s="69"/>
      <c r="E210" s="28"/>
      <c r="F210" s="28"/>
      <c r="G210" s="28"/>
      <c r="H210" s="11"/>
      <c r="I210" s="19"/>
      <c r="J210" s="22"/>
      <c r="K210" s="164"/>
      <c r="L210" s="29" t="s">
        <v>397</v>
      </c>
    </row>
    <row r="211" spans="1:13" ht="63.75" thickBot="1" x14ac:dyDescent="0.25">
      <c r="A211" s="166"/>
      <c r="B211" s="155"/>
      <c r="C211" s="32" t="s">
        <v>254</v>
      </c>
      <c r="D211" s="79"/>
      <c r="E211" s="39"/>
      <c r="F211" s="39"/>
      <c r="G211" s="39"/>
      <c r="H211" s="45"/>
      <c r="I211" s="31"/>
      <c r="J211" s="48"/>
      <c r="K211" s="165"/>
      <c r="L211" s="101" t="s">
        <v>377</v>
      </c>
    </row>
    <row r="212" spans="1:13" ht="21" x14ac:dyDescent="0.2">
      <c r="A212" s="166"/>
      <c r="B212" s="153" t="s">
        <v>237</v>
      </c>
      <c r="C212" s="36" t="s">
        <v>256</v>
      </c>
      <c r="D212" s="28" t="s">
        <v>257</v>
      </c>
      <c r="E212" s="28" t="s">
        <v>25</v>
      </c>
      <c r="F212" s="28" t="s">
        <v>24</v>
      </c>
      <c r="G212" s="28" t="s">
        <v>24</v>
      </c>
      <c r="H212" s="11" t="s">
        <v>77</v>
      </c>
      <c r="I212" s="12" t="s">
        <v>27</v>
      </c>
      <c r="J212" s="49">
        <v>150300</v>
      </c>
      <c r="K212" s="159">
        <v>0</v>
      </c>
      <c r="L212" s="21" t="s">
        <v>28</v>
      </c>
    </row>
    <row r="213" spans="1:13" x14ac:dyDescent="0.2">
      <c r="A213" s="166"/>
      <c r="B213" s="154"/>
      <c r="C213" s="36"/>
      <c r="D213" s="77"/>
      <c r="E213" s="28"/>
      <c r="F213" s="28"/>
      <c r="G213" s="28"/>
      <c r="H213" s="11"/>
      <c r="I213" s="19"/>
      <c r="J213" s="20">
        <f>128515/J212</f>
        <v>0.85505655355954757</v>
      </c>
      <c r="K213" s="157"/>
      <c r="L213" s="21"/>
      <c r="M213" s="94"/>
    </row>
    <row r="214" spans="1:13" x14ac:dyDescent="0.2">
      <c r="A214" s="166"/>
      <c r="B214" s="154"/>
      <c r="C214" s="21" t="s">
        <v>258</v>
      </c>
      <c r="D214" s="28"/>
      <c r="E214" s="28"/>
      <c r="F214" s="28"/>
      <c r="G214" s="28"/>
      <c r="H214" s="11"/>
      <c r="I214" s="19"/>
      <c r="J214" s="22"/>
      <c r="K214" s="157"/>
      <c r="L214" s="21" t="s">
        <v>47</v>
      </c>
    </row>
    <row r="215" spans="1:13" ht="21" x14ac:dyDescent="0.2">
      <c r="A215" s="166"/>
      <c r="B215" s="154"/>
      <c r="C215" s="21"/>
      <c r="D215" s="22"/>
      <c r="E215" s="28"/>
      <c r="F215" s="28"/>
      <c r="G215" s="28"/>
      <c r="H215" s="11"/>
      <c r="I215" s="19"/>
      <c r="J215" s="22"/>
      <c r="K215" s="157"/>
      <c r="L215" s="36" t="s">
        <v>379</v>
      </c>
    </row>
    <row r="216" spans="1:13" ht="21.75" thickBot="1" x14ac:dyDescent="0.25">
      <c r="A216" s="167"/>
      <c r="B216" s="155"/>
      <c r="C216" s="30" t="s">
        <v>259</v>
      </c>
      <c r="D216" s="48"/>
      <c r="E216" s="39"/>
      <c r="F216" s="39"/>
      <c r="G216" s="39"/>
      <c r="H216" s="45"/>
      <c r="I216" s="31"/>
      <c r="J216" s="48"/>
      <c r="K216" s="158"/>
      <c r="L216" s="84" t="s">
        <v>378</v>
      </c>
    </row>
    <row r="217" spans="1:13" ht="21" x14ac:dyDescent="0.2">
      <c r="A217" s="150" t="s">
        <v>260</v>
      </c>
      <c r="B217" s="153" t="s">
        <v>242</v>
      </c>
      <c r="C217" s="36" t="s">
        <v>262</v>
      </c>
      <c r="D217" s="28" t="s">
        <v>188</v>
      </c>
      <c r="E217" s="28" t="s">
        <v>69</v>
      </c>
      <c r="F217" s="28" t="s">
        <v>24</v>
      </c>
      <c r="G217" s="28" t="s">
        <v>24</v>
      </c>
      <c r="H217" s="11" t="s">
        <v>42</v>
      </c>
      <c r="I217" s="19" t="s">
        <v>27</v>
      </c>
      <c r="J217" s="49">
        <v>88780</v>
      </c>
      <c r="K217" s="159">
        <v>411.08</v>
      </c>
      <c r="L217" s="42" t="s">
        <v>164</v>
      </c>
    </row>
    <row r="218" spans="1:13" x14ac:dyDescent="0.2">
      <c r="A218" s="166"/>
      <c r="B218" s="168"/>
      <c r="C218" s="36"/>
      <c r="D218" s="28"/>
      <c r="E218" s="28"/>
      <c r="F218" s="28"/>
      <c r="G218" s="28"/>
      <c r="H218" s="11"/>
      <c r="I218" s="19"/>
      <c r="J218" s="78">
        <f>88780/J217</f>
        <v>1</v>
      </c>
      <c r="K218" s="164"/>
      <c r="L218" s="29"/>
    </row>
    <row r="219" spans="1:13" x14ac:dyDescent="0.2">
      <c r="A219" s="166"/>
      <c r="B219" s="168"/>
      <c r="C219" s="21" t="s">
        <v>263</v>
      </c>
      <c r="D219" s="22"/>
      <c r="E219" s="28"/>
      <c r="F219" s="28"/>
      <c r="G219" s="28"/>
      <c r="H219" s="11"/>
      <c r="I219" s="19"/>
      <c r="J219" s="22"/>
      <c r="K219" s="164"/>
      <c r="L219" s="29" t="s">
        <v>47</v>
      </c>
    </row>
    <row r="220" spans="1:13" x14ac:dyDescent="0.2">
      <c r="A220" s="166"/>
      <c r="B220" s="168"/>
      <c r="C220" s="56"/>
      <c r="D220" s="22"/>
      <c r="E220" s="28"/>
      <c r="F220" s="28"/>
      <c r="G220" s="28"/>
      <c r="H220" s="11"/>
      <c r="I220" s="19"/>
      <c r="J220" s="28"/>
      <c r="K220" s="164"/>
      <c r="L220" s="84" t="s">
        <v>388</v>
      </c>
    </row>
    <row r="221" spans="1:13" x14ac:dyDescent="0.2">
      <c r="A221" s="166"/>
      <c r="B221" s="168"/>
      <c r="C221" s="170" t="s">
        <v>264</v>
      </c>
      <c r="D221" s="22"/>
      <c r="E221" s="28"/>
      <c r="F221" s="28"/>
      <c r="G221" s="28"/>
      <c r="H221" s="11"/>
      <c r="I221" s="19"/>
      <c r="J221" s="22"/>
      <c r="K221" s="164"/>
      <c r="L221" s="84" t="s">
        <v>34</v>
      </c>
    </row>
    <row r="222" spans="1:13" ht="21" customHeight="1" thickBot="1" x14ac:dyDescent="0.25">
      <c r="A222" s="166"/>
      <c r="B222" s="169"/>
      <c r="C222" s="171"/>
      <c r="D222" s="48"/>
      <c r="E222" s="39"/>
      <c r="F222" s="39"/>
      <c r="G222" s="39"/>
      <c r="H222" s="45"/>
      <c r="I222" s="19"/>
      <c r="J222" s="48"/>
      <c r="K222" s="165"/>
      <c r="L222" s="32"/>
    </row>
    <row r="223" spans="1:13" ht="21" x14ac:dyDescent="0.2">
      <c r="A223" s="166"/>
      <c r="B223" s="153" t="s">
        <v>245</v>
      </c>
      <c r="C223" s="63" t="s">
        <v>266</v>
      </c>
      <c r="D223" s="28" t="s">
        <v>267</v>
      </c>
      <c r="E223" s="28" t="s">
        <v>24</v>
      </c>
      <c r="F223" s="28" t="s">
        <v>24</v>
      </c>
      <c r="G223" s="28" t="s">
        <v>24</v>
      </c>
      <c r="H223" s="11" t="s">
        <v>42</v>
      </c>
      <c r="I223" s="12" t="s">
        <v>27</v>
      </c>
      <c r="J223" s="49">
        <v>178123.9</v>
      </c>
      <c r="K223" s="159">
        <v>458.10500000000002</v>
      </c>
      <c r="L223" s="42" t="s">
        <v>164</v>
      </c>
    </row>
    <row r="224" spans="1:13" x14ac:dyDescent="0.2">
      <c r="A224" s="166"/>
      <c r="B224" s="154"/>
      <c r="C224" s="68"/>
      <c r="D224" s="28"/>
      <c r="E224" s="28"/>
      <c r="F224" s="28"/>
      <c r="G224" s="28"/>
      <c r="H224" s="11"/>
      <c r="I224" s="19"/>
      <c r="J224" s="20">
        <f>161471.2/J223</f>
        <v>0.90651058055656775</v>
      </c>
      <c r="K224" s="164"/>
      <c r="L224" s="29"/>
    </row>
    <row r="225" spans="1:13" ht="21" x14ac:dyDescent="0.2">
      <c r="A225" s="166"/>
      <c r="B225" s="154"/>
      <c r="C225" s="21" t="s">
        <v>268</v>
      </c>
      <c r="D225" s="22"/>
      <c r="E225" s="28"/>
      <c r="F225" s="28"/>
      <c r="G225" s="28"/>
      <c r="H225" s="11"/>
      <c r="I225" s="19"/>
      <c r="J225" s="22"/>
      <c r="K225" s="164"/>
      <c r="L225" s="21" t="s">
        <v>47</v>
      </c>
    </row>
    <row r="226" spans="1:13" x14ac:dyDescent="0.2">
      <c r="A226" s="166"/>
      <c r="B226" s="154"/>
      <c r="C226" s="21"/>
      <c r="D226" s="22"/>
      <c r="E226" s="28"/>
      <c r="F226" s="28"/>
      <c r="G226" s="28"/>
      <c r="H226" s="11"/>
      <c r="I226" s="19"/>
      <c r="J226" s="22"/>
      <c r="K226" s="164"/>
      <c r="L226" s="21" t="s">
        <v>389</v>
      </c>
    </row>
    <row r="227" spans="1:13" ht="32.25" thickBot="1" x14ac:dyDescent="0.25">
      <c r="A227" s="166"/>
      <c r="B227" s="155"/>
      <c r="C227" s="30" t="s">
        <v>269</v>
      </c>
      <c r="D227" s="48"/>
      <c r="E227" s="39"/>
      <c r="F227" s="39"/>
      <c r="G227" s="39"/>
      <c r="H227" s="45"/>
      <c r="I227" s="31"/>
      <c r="J227" s="48"/>
      <c r="K227" s="165"/>
      <c r="L227" s="138" t="s">
        <v>34</v>
      </c>
    </row>
    <row r="228" spans="1:13" ht="21" x14ac:dyDescent="0.2">
      <c r="A228" s="166"/>
      <c r="B228" s="153" t="s">
        <v>249</v>
      </c>
      <c r="C228" s="36" t="s">
        <v>271</v>
      </c>
      <c r="D228" s="28" t="s">
        <v>76</v>
      </c>
      <c r="E228" s="28" t="s">
        <v>24</v>
      </c>
      <c r="F228" s="28" t="s">
        <v>24</v>
      </c>
      <c r="G228" s="28" t="s">
        <v>24</v>
      </c>
      <c r="H228" s="11" t="s">
        <v>42</v>
      </c>
      <c r="I228" s="19" t="s">
        <v>27</v>
      </c>
      <c r="J228" s="49">
        <v>46656</v>
      </c>
      <c r="K228" s="159">
        <v>757.92</v>
      </c>
      <c r="L228" s="42" t="s">
        <v>164</v>
      </c>
    </row>
    <row r="229" spans="1:13" x14ac:dyDescent="0.2">
      <c r="A229" s="166"/>
      <c r="B229" s="154"/>
      <c r="C229" s="21"/>
      <c r="D229" s="28"/>
      <c r="E229" s="28"/>
      <c r="F229" s="28"/>
      <c r="G229" s="28"/>
      <c r="H229" s="11"/>
      <c r="I229" s="19"/>
      <c r="J229" s="20">
        <f>39661.4/J228</f>
        <v>0.85008144718792866</v>
      </c>
      <c r="K229" s="164"/>
      <c r="L229" s="29"/>
    </row>
    <row r="230" spans="1:13" ht="21" x14ac:dyDescent="0.2">
      <c r="A230" s="166"/>
      <c r="B230" s="154"/>
      <c r="C230" s="21" t="s">
        <v>390</v>
      </c>
      <c r="D230" s="22"/>
      <c r="E230" s="28"/>
      <c r="F230" s="28"/>
      <c r="G230" s="28"/>
      <c r="H230" s="11"/>
      <c r="I230" s="19"/>
      <c r="J230" s="22"/>
      <c r="K230" s="164"/>
      <c r="L230" s="21" t="s">
        <v>47</v>
      </c>
    </row>
    <row r="231" spans="1:13" x14ac:dyDescent="0.2">
      <c r="A231" s="166"/>
      <c r="B231" s="154"/>
      <c r="C231" s="21"/>
      <c r="D231" s="22"/>
      <c r="E231" s="28"/>
      <c r="F231" s="28"/>
      <c r="G231" s="28"/>
      <c r="H231" s="11"/>
      <c r="I231" s="19"/>
      <c r="J231" s="22"/>
      <c r="K231" s="164"/>
      <c r="L231" s="21" t="s">
        <v>38</v>
      </c>
    </row>
    <row r="232" spans="1:13" ht="32.25" thickBot="1" x14ac:dyDescent="0.25">
      <c r="A232" s="166"/>
      <c r="B232" s="155"/>
      <c r="C232" s="30" t="s">
        <v>272</v>
      </c>
      <c r="D232" s="48"/>
      <c r="E232" s="39"/>
      <c r="F232" s="39"/>
      <c r="G232" s="39"/>
      <c r="H232" s="45"/>
      <c r="I232" s="19"/>
      <c r="J232" s="48"/>
      <c r="K232" s="165"/>
      <c r="L232" s="133" t="s">
        <v>391</v>
      </c>
    </row>
    <row r="233" spans="1:13" ht="21" x14ac:dyDescent="0.2">
      <c r="A233" s="166"/>
      <c r="B233" s="153" t="s">
        <v>251</v>
      </c>
      <c r="C233" s="36" t="s">
        <v>273</v>
      </c>
      <c r="D233" s="28" t="s">
        <v>100</v>
      </c>
      <c r="E233" s="28" t="s">
        <v>24</v>
      </c>
      <c r="F233" s="28" t="s">
        <v>24</v>
      </c>
      <c r="G233" s="28" t="s">
        <v>24</v>
      </c>
      <c r="H233" s="11" t="s">
        <v>42</v>
      </c>
      <c r="I233" s="12" t="s">
        <v>228</v>
      </c>
      <c r="J233" s="49">
        <v>52056</v>
      </c>
      <c r="K233" s="159">
        <v>1295.21</v>
      </c>
      <c r="L233" s="42" t="s">
        <v>164</v>
      </c>
    </row>
    <row r="234" spans="1:13" ht="26.25" x14ac:dyDescent="0.4">
      <c r="A234" s="166"/>
      <c r="B234" s="168"/>
      <c r="C234" s="36"/>
      <c r="D234" s="28"/>
      <c r="E234" s="28"/>
      <c r="F234" s="28"/>
      <c r="G234" s="28"/>
      <c r="H234" s="11"/>
      <c r="I234" s="19"/>
      <c r="J234" s="20">
        <f>37887.6/J233</f>
        <v>0.72782388197325953</v>
      </c>
      <c r="K234" s="164"/>
      <c r="L234" s="29"/>
      <c r="M234" s="71"/>
    </row>
    <row r="235" spans="1:13" x14ac:dyDescent="0.2">
      <c r="A235" s="166"/>
      <c r="B235" s="168"/>
      <c r="C235" s="21" t="s">
        <v>274</v>
      </c>
      <c r="D235" s="28"/>
      <c r="E235" s="28"/>
      <c r="F235" s="28"/>
      <c r="G235" s="28"/>
      <c r="H235" s="11"/>
      <c r="I235" s="19"/>
      <c r="J235" s="22"/>
      <c r="K235" s="164"/>
      <c r="L235" s="21" t="s">
        <v>47</v>
      </c>
    </row>
    <row r="236" spans="1:13" ht="25.5" x14ac:dyDescent="0.2">
      <c r="A236" s="166"/>
      <c r="B236" s="168"/>
      <c r="C236" s="21"/>
      <c r="D236" s="22"/>
      <c r="E236" s="28"/>
      <c r="F236" s="28"/>
      <c r="G236" s="28"/>
      <c r="H236" s="11"/>
      <c r="I236" s="19"/>
      <c r="J236" s="22"/>
      <c r="K236" s="164"/>
      <c r="L236" s="21" t="s">
        <v>38</v>
      </c>
      <c r="M236" s="93"/>
    </row>
    <row r="237" spans="1:13" ht="32.25" thickBot="1" x14ac:dyDescent="0.25">
      <c r="A237" s="167"/>
      <c r="B237" s="169"/>
      <c r="C237" s="30" t="s">
        <v>275</v>
      </c>
      <c r="D237" s="48"/>
      <c r="E237" s="39"/>
      <c r="F237" s="39"/>
      <c r="G237" s="39"/>
      <c r="H237" s="45"/>
      <c r="I237" s="31"/>
      <c r="J237" s="48"/>
      <c r="K237" s="165"/>
      <c r="L237" s="36" t="s">
        <v>343</v>
      </c>
    </row>
    <row r="238" spans="1:13" ht="73.5" x14ac:dyDescent="0.2">
      <c r="A238" s="150" t="s">
        <v>276</v>
      </c>
      <c r="B238" s="153" t="s">
        <v>255</v>
      </c>
      <c r="C238" s="9" t="s">
        <v>277</v>
      </c>
      <c r="D238" s="28" t="s">
        <v>278</v>
      </c>
      <c r="E238" s="28" t="s">
        <v>24</v>
      </c>
      <c r="F238" s="28" t="s">
        <v>24</v>
      </c>
      <c r="G238" s="28" t="s">
        <v>24</v>
      </c>
      <c r="H238" s="11" t="s">
        <v>26</v>
      </c>
      <c r="I238" s="19" t="s">
        <v>51</v>
      </c>
      <c r="J238" s="49">
        <v>230000</v>
      </c>
      <c r="K238" s="159">
        <v>18398.990000000002</v>
      </c>
      <c r="L238" s="42" t="s">
        <v>28</v>
      </c>
      <c r="M238" s="93"/>
    </row>
    <row r="239" spans="1:13" ht="26.25" x14ac:dyDescent="0.4">
      <c r="A239" s="166"/>
      <c r="B239" s="154"/>
      <c r="C239" s="21" t="s">
        <v>279</v>
      </c>
      <c r="D239" s="28"/>
      <c r="E239" s="28"/>
      <c r="F239" s="28"/>
      <c r="G239" s="28"/>
      <c r="H239" s="11"/>
      <c r="I239" s="19"/>
      <c r="J239" s="20">
        <f>185000/J238</f>
        <v>0.80434782608695654</v>
      </c>
      <c r="K239" s="164"/>
      <c r="L239" s="29" t="s">
        <v>47</v>
      </c>
      <c r="M239" s="71"/>
    </row>
    <row r="240" spans="1:13" x14ac:dyDescent="0.2">
      <c r="A240" s="166"/>
      <c r="B240" s="154"/>
      <c r="D240" s="22"/>
      <c r="E240" s="28"/>
      <c r="F240" s="28"/>
      <c r="G240" s="28"/>
      <c r="H240" s="11"/>
      <c r="I240" s="19"/>
      <c r="J240" s="28"/>
      <c r="K240" s="164"/>
      <c r="L240" s="29" t="s">
        <v>280</v>
      </c>
    </row>
    <row r="241" spans="1:256" ht="22.5" thickBot="1" x14ac:dyDescent="0.25">
      <c r="A241" s="167"/>
      <c r="B241" s="155"/>
      <c r="C241" s="38" t="s">
        <v>281</v>
      </c>
      <c r="D241" s="22"/>
      <c r="E241" s="28"/>
      <c r="F241" s="28"/>
      <c r="G241" s="28"/>
      <c r="H241" s="62"/>
      <c r="I241" s="19"/>
      <c r="J241" s="22"/>
      <c r="K241" s="164"/>
      <c r="L241" s="60" t="s">
        <v>332</v>
      </c>
    </row>
    <row r="242" spans="1:256" ht="26.25" x14ac:dyDescent="0.4">
      <c r="A242" s="150" t="s">
        <v>282</v>
      </c>
      <c r="B242" s="153" t="s">
        <v>261</v>
      </c>
      <c r="C242" s="81" t="s">
        <v>283</v>
      </c>
      <c r="D242" s="127" t="s">
        <v>45</v>
      </c>
      <c r="E242" s="127" t="s">
        <v>24</v>
      </c>
      <c r="F242" s="127" t="s">
        <v>24</v>
      </c>
      <c r="G242" s="127" t="s">
        <v>24</v>
      </c>
      <c r="H242" s="27" t="s">
        <v>57</v>
      </c>
      <c r="I242" s="12" t="s">
        <v>27</v>
      </c>
      <c r="J242" s="13">
        <v>80000</v>
      </c>
      <c r="K242" s="156">
        <v>249.8</v>
      </c>
      <c r="L242" s="42" t="s">
        <v>164</v>
      </c>
      <c r="M242" s="71"/>
    </row>
    <row r="243" spans="1:256" x14ac:dyDescent="0.2">
      <c r="A243" s="151"/>
      <c r="B243" s="154"/>
      <c r="C243" s="29"/>
      <c r="D243" s="128"/>
      <c r="E243" s="128"/>
      <c r="F243" s="128"/>
      <c r="G243" s="128"/>
      <c r="H243" s="11"/>
      <c r="I243" s="19"/>
      <c r="J243" s="20">
        <f>33381.3/J242</f>
        <v>0.41726625000000006</v>
      </c>
      <c r="K243" s="157"/>
      <c r="L243" s="29"/>
    </row>
    <row r="244" spans="1:256" x14ac:dyDescent="0.2">
      <c r="A244" s="151"/>
      <c r="B244" s="154"/>
      <c r="C244" s="29" t="s">
        <v>284</v>
      </c>
      <c r="D244" s="22"/>
      <c r="E244" s="128"/>
      <c r="F244" s="128"/>
      <c r="G244" s="128"/>
      <c r="H244" s="11"/>
      <c r="I244" s="19"/>
      <c r="J244" s="128"/>
      <c r="K244" s="157"/>
      <c r="L244" s="29" t="s">
        <v>47</v>
      </c>
    </row>
    <row r="245" spans="1:256" x14ac:dyDescent="0.2">
      <c r="A245" s="151"/>
      <c r="B245" s="154"/>
      <c r="C245" s="29"/>
      <c r="D245" s="22"/>
      <c r="E245" s="128"/>
      <c r="F245" s="128"/>
      <c r="G245" s="128"/>
      <c r="H245" s="11"/>
      <c r="I245" s="19"/>
      <c r="J245" s="22"/>
      <c r="K245" s="157"/>
      <c r="L245" s="29" t="s">
        <v>38</v>
      </c>
    </row>
    <row r="246" spans="1:256" ht="32.25" thickBot="1" x14ac:dyDescent="0.25">
      <c r="A246" s="151"/>
      <c r="B246" s="155"/>
      <c r="C246" s="32" t="s">
        <v>285</v>
      </c>
      <c r="D246" s="48"/>
      <c r="E246" s="129"/>
      <c r="F246" s="129"/>
      <c r="G246" s="129"/>
      <c r="H246" s="45"/>
      <c r="I246" s="31"/>
      <c r="J246" s="48"/>
      <c r="K246" s="158"/>
      <c r="L246" s="36" t="s">
        <v>343</v>
      </c>
    </row>
    <row r="247" spans="1:256" ht="21" x14ac:dyDescent="0.2">
      <c r="A247" s="151"/>
      <c r="B247" s="153" t="s">
        <v>265</v>
      </c>
      <c r="C247" s="36" t="s">
        <v>286</v>
      </c>
      <c r="D247" s="28" t="s">
        <v>153</v>
      </c>
      <c r="E247" s="28" t="s">
        <v>24</v>
      </c>
      <c r="F247" s="28" t="s">
        <v>24</v>
      </c>
      <c r="G247" s="28" t="s">
        <v>25</v>
      </c>
      <c r="H247" s="11" t="s">
        <v>57</v>
      </c>
      <c r="I247" s="12" t="s">
        <v>51</v>
      </c>
      <c r="J247" s="83">
        <v>102200</v>
      </c>
      <c r="K247" s="159">
        <v>0</v>
      </c>
      <c r="L247" s="42" t="s">
        <v>164</v>
      </c>
    </row>
    <row r="248" spans="1:256" ht="26.25" x14ac:dyDescent="0.4">
      <c r="A248" s="151"/>
      <c r="B248" s="154"/>
      <c r="C248" s="21"/>
      <c r="D248" s="28"/>
      <c r="E248" s="28"/>
      <c r="F248" s="28"/>
      <c r="G248" s="28"/>
      <c r="H248" s="11"/>
      <c r="I248" s="19"/>
      <c r="J248" s="20">
        <f>88347/J247</f>
        <v>0.86445205479452059</v>
      </c>
      <c r="K248" s="160"/>
      <c r="L248" s="29"/>
      <c r="M248" s="71"/>
    </row>
    <row r="249" spans="1:256" x14ac:dyDescent="0.2">
      <c r="A249" s="151"/>
      <c r="B249" s="154"/>
      <c r="C249" s="21" t="s">
        <v>287</v>
      </c>
      <c r="D249" s="22"/>
      <c r="E249" s="28"/>
      <c r="F249" s="28"/>
      <c r="G249" s="28"/>
      <c r="H249" s="11"/>
      <c r="I249" s="19"/>
      <c r="J249" s="22"/>
      <c r="K249" s="160"/>
      <c r="L249" s="21" t="s">
        <v>47</v>
      </c>
    </row>
    <row r="250" spans="1:256" ht="95.25" thickBot="1" x14ac:dyDescent="0.25">
      <c r="A250" s="152"/>
      <c r="B250" s="155"/>
      <c r="C250" s="21" t="s">
        <v>392</v>
      </c>
      <c r="D250" s="22"/>
      <c r="E250" s="28"/>
      <c r="F250" s="28"/>
      <c r="G250" s="28"/>
      <c r="H250" s="11"/>
      <c r="I250" s="19"/>
      <c r="J250" s="28"/>
      <c r="K250" s="160"/>
      <c r="L250" s="21" t="s">
        <v>393</v>
      </c>
    </row>
    <row r="251" spans="1:256" ht="42" x14ac:dyDescent="0.2">
      <c r="A251" s="150" t="s">
        <v>288</v>
      </c>
      <c r="B251" s="161" t="s">
        <v>270</v>
      </c>
      <c r="C251" s="81" t="s">
        <v>289</v>
      </c>
      <c r="D251" s="26" t="s">
        <v>68</v>
      </c>
      <c r="E251" s="26" t="s">
        <v>25</v>
      </c>
      <c r="F251" s="26" t="s">
        <v>24</v>
      </c>
      <c r="G251" s="26" t="s">
        <v>25</v>
      </c>
      <c r="H251" s="27" t="s">
        <v>26</v>
      </c>
      <c r="I251" s="12" t="s">
        <v>51</v>
      </c>
      <c r="J251" s="72">
        <v>1044000</v>
      </c>
      <c r="K251" s="159">
        <v>0</v>
      </c>
      <c r="L251" s="95" t="s">
        <v>290</v>
      </c>
      <c r="M251" s="96"/>
    </row>
    <row r="252" spans="1:256" x14ac:dyDescent="0.2">
      <c r="A252" s="151"/>
      <c r="B252" s="162"/>
      <c r="C252" s="84"/>
      <c r="D252" s="28"/>
      <c r="E252" s="28"/>
      <c r="F252" s="28"/>
      <c r="G252" s="28"/>
      <c r="H252" s="11"/>
      <c r="I252" s="19"/>
      <c r="J252" s="20">
        <f>1028214.5/J251</f>
        <v>0.98487978927203068</v>
      </c>
      <c r="K252" s="164"/>
      <c r="L252" s="21"/>
    </row>
    <row r="253" spans="1:256" s="98" customFormat="1" ht="31.5" x14ac:dyDescent="0.2">
      <c r="A253" s="151"/>
      <c r="B253" s="162"/>
      <c r="C253" s="29" t="s">
        <v>394</v>
      </c>
      <c r="D253" s="28"/>
      <c r="E253" s="28"/>
      <c r="F253" s="28"/>
      <c r="G253" s="28"/>
      <c r="H253" s="11"/>
      <c r="I253" s="19"/>
      <c r="J253" s="22"/>
      <c r="K253" s="164"/>
      <c r="L253" s="29" t="s">
        <v>47</v>
      </c>
      <c r="M253" s="97"/>
      <c r="N253" s="97"/>
      <c r="O253" s="97"/>
      <c r="P253" s="97"/>
      <c r="Q253" s="98" t="s">
        <v>291</v>
      </c>
      <c r="T253" s="99"/>
      <c r="U253" s="99"/>
      <c r="W253" s="98" t="s">
        <v>292</v>
      </c>
      <c r="X253" s="100"/>
      <c r="Z253" s="97"/>
      <c r="AA253" s="97"/>
      <c r="AB253" s="97"/>
      <c r="AC253" s="97"/>
      <c r="AD253" s="97"/>
      <c r="AE253" s="97"/>
      <c r="AF253" s="97"/>
      <c r="AG253" s="98" t="s">
        <v>291</v>
      </c>
      <c r="AJ253" s="99"/>
      <c r="AK253" s="99"/>
      <c r="AM253" s="98" t="s">
        <v>292</v>
      </c>
      <c r="AN253" s="100"/>
      <c r="AP253" s="97"/>
      <c r="AQ253" s="97"/>
      <c r="AR253" s="97"/>
      <c r="AS253" s="97"/>
      <c r="AT253" s="97"/>
      <c r="AU253" s="97"/>
      <c r="AV253" s="97"/>
      <c r="AW253" s="98" t="s">
        <v>291</v>
      </c>
      <c r="AZ253" s="99"/>
      <c r="BA253" s="99"/>
      <c r="BC253" s="98" t="s">
        <v>292</v>
      </c>
      <c r="BD253" s="100"/>
      <c r="BF253" s="97"/>
      <c r="BG253" s="97"/>
      <c r="BH253" s="97"/>
      <c r="BI253" s="97"/>
      <c r="BJ253" s="97"/>
      <c r="BK253" s="97"/>
      <c r="BL253" s="97"/>
      <c r="BM253" s="98" t="s">
        <v>291</v>
      </c>
      <c r="BP253" s="99"/>
      <c r="BQ253" s="99"/>
      <c r="BS253" s="98" t="s">
        <v>292</v>
      </c>
      <c r="BT253" s="100"/>
      <c r="BV253" s="97"/>
      <c r="BW253" s="97"/>
      <c r="BX253" s="97"/>
      <c r="BY253" s="97"/>
      <c r="BZ253" s="97"/>
      <c r="CA253" s="97"/>
      <c r="CB253" s="97"/>
      <c r="CC253" s="98" t="s">
        <v>291</v>
      </c>
      <c r="CF253" s="99"/>
      <c r="CG253" s="99"/>
      <c r="CI253" s="98" t="s">
        <v>292</v>
      </c>
      <c r="CJ253" s="100"/>
      <c r="CL253" s="97"/>
      <c r="CM253" s="97"/>
      <c r="CN253" s="97"/>
      <c r="CO253" s="97"/>
      <c r="CP253" s="97"/>
      <c r="CQ253" s="97"/>
      <c r="CR253" s="97"/>
      <c r="CS253" s="98" t="s">
        <v>291</v>
      </c>
      <c r="CV253" s="99"/>
      <c r="CW253" s="99"/>
      <c r="CY253" s="98" t="s">
        <v>292</v>
      </c>
      <c r="CZ253" s="100"/>
      <c r="DB253" s="97"/>
      <c r="DC253" s="97"/>
      <c r="DD253" s="97"/>
      <c r="DE253" s="97"/>
      <c r="DF253" s="97"/>
      <c r="DG253" s="97"/>
      <c r="DH253" s="97"/>
      <c r="DI253" s="98" t="s">
        <v>291</v>
      </c>
      <c r="DL253" s="99"/>
      <c r="DM253" s="99"/>
      <c r="DO253" s="98" t="s">
        <v>292</v>
      </c>
      <c r="DP253" s="100"/>
      <c r="DR253" s="97"/>
      <c r="DS253" s="97"/>
      <c r="DT253" s="97"/>
      <c r="DU253" s="97"/>
      <c r="DV253" s="97"/>
      <c r="DW253" s="97"/>
      <c r="DX253" s="97"/>
      <c r="DY253" s="98" t="s">
        <v>291</v>
      </c>
      <c r="EB253" s="99"/>
      <c r="EC253" s="99"/>
      <c r="EE253" s="98" t="s">
        <v>292</v>
      </c>
      <c r="EF253" s="100"/>
      <c r="EH253" s="97"/>
      <c r="EI253" s="97"/>
      <c r="EJ253" s="97"/>
      <c r="EK253" s="97"/>
      <c r="EL253" s="97"/>
      <c r="EM253" s="97"/>
      <c r="EN253" s="97"/>
      <c r="EO253" s="98" t="s">
        <v>291</v>
      </c>
      <c r="ER253" s="99"/>
      <c r="ES253" s="99"/>
      <c r="EU253" s="98" t="s">
        <v>292</v>
      </c>
      <c r="EV253" s="100"/>
      <c r="EX253" s="97"/>
      <c r="EY253" s="97"/>
      <c r="EZ253" s="97"/>
      <c r="FA253" s="97"/>
      <c r="FB253" s="97"/>
      <c r="FC253" s="97"/>
      <c r="FD253" s="97"/>
      <c r="FE253" s="98" t="s">
        <v>291</v>
      </c>
      <c r="FH253" s="99"/>
      <c r="FI253" s="99"/>
      <c r="FK253" s="98" t="s">
        <v>292</v>
      </c>
      <c r="FL253" s="100"/>
      <c r="FN253" s="97"/>
      <c r="FO253" s="97"/>
      <c r="FP253" s="97"/>
      <c r="FQ253" s="97"/>
      <c r="FR253" s="97"/>
      <c r="FS253" s="97"/>
      <c r="FT253" s="97"/>
      <c r="FU253" s="98" t="s">
        <v>291</v>
      </c>
      <c r="FX253" s="99"/>
      <c r="FY253" s="99"/>
      <c r="GA253" s="98" t="s">
        <v>292</v>
      </c>
      <c r="GB253" s="100"/>
      <c r="GD253" s="97"/>
      <c r="GE253" s="97"/>
      <c r="GF253" s="97"/>
      <c r="GG253" s="97"/>
      <c r="GH253" s="97"/>
      <c r="GI253" s="97"/>
      <c r="GJ253" s="97"/>
      <c r="GK253" s="98" t="s">
        <v>291</v>
      </c>
      <c r="GN253" s="99"/>
      <c r="GO253" s="99"/>
      <c r="GQ253" s="98" t="s">
        <v>292</v>
      </c>
      <c r="GR253" s="100"/>
      <c r="GT253" s="97"/>
      <c r="GU253" s="97"/>
      <c r="GV253" s="97"/>
      <c r="GW253" s="97"/>
      <c r="GX253" s="97"/>
      <c r="GY253" s="97"/>
      <c r="GZ253" s="97"/>
      <c r="HA253" s="98" t="s">
        <v>291</v>
      </c>
      <c r="HD253" s="99"/>
      <c r="HE253" s="99"/>
      <c r="HG253" s="98" t="s">
        <v>292</v>
      </c>
      <c r="HH253" s="100"/>
      <c r="HJ253" s="97"/>
      <c r="HK253" s="97"/>
      <c r="HL253" s="97"/>
      <c r="HM253" s="97"/>
      <c r="HN253" s="97"/>
      <c r="HO253" s="97"/>
      <c r="HP253" s="97"/>
      <c r="HQ253" s="98" t="s">
        <v>291</v>
      </c>
      <c r="HT253" s="99"/>
      <c r="HU253" s="99"/>
      <c r="HW253" s="98" t="s">
        <v>292</v>
      </c>
      <c r="HX253" s="100"/>
      <c r="HZ253" s="97"/>
      <c r="IA253" s="97"/>
      <c r="IB253" s="97"/>
      <c r="IC253" s="97"/>
      <c r="ID253" s="97"/>
      <c r="IE253" s="97"/>
      <c r="IF253" s="97"/>
      <c r="IG253" s="98" t="s">
        <v>291</v>
      </c>
      <c r="IJ253" s="99"/>
      <c r="IK253" s="99"/>
      <c r="IM253" s="98" t="s">
        <v>292</v>
      </c>
      <c r="IN253" s="100"/>
      <c r="IP253" s="97"/>
      <c r="IQ253" s="97"/>
      <c r="IR253" s="97"/>
      <c r="IS253" s="97"/>
      <c r="IT253" s="97"/>
      <c r="IU253" s="97"/>
      <c r="IV253" s="97"/>
    </row>
    <row r="254" spans="1:256" s="98" customFormat="1" ht="80.25" customHeight="1" thickBot="1" x14ac:dyDescent="0.25">
      <c r="A254" s="152"/>
      <c r="B254" s="163"/>
      <c r="C254" s="32" t="s">
        <v>293</v>
      </c>
      <c r="D254" s="48"/>
      <c r="E254" s="39"/>
      <c r="F254" s="39"/>
      <c r="G254" s="39"/>
      <c r="H254" s="45"/>
      <c r="I254" s="31"/>
      <c r="J254" s="48"/>
      <c r="K254" s="165"/>
      <c r="L254" s="101" t="s">
        <v>409</v>
      </c>
      <c r="M254" s="102"/>
      <c r="N254" s="103"/>
      <c r="O254" s="103"/>
      <c r="P254" s="102"/>
      <c r="Q254" s="98" t="s">
        <v>294</v>
      </c>
      <c r="R254" s="99"/>
      <c r="T254" s="99"/>
      <c r="U254" s="99"/>
      <c r="W254" s="104"/>
      <c r="X254" s="104"/>
      <c r="Y254" s="105"/>
      <c r="Z254" s="102"/>
      <c r="AA254" s="106"/>
      <c r="AB254" s="102"/>
      <c r="AC254" s="102"/>
      <c r="AD254" s="103"/>
      <c r="AE254" s="103"/>
      <c r="AF254" s="102"/>
      <c r="AG254" s="98" t="s">
        <v>294</v>
      </c>
      <c r="AH254" s="99"/>
      <c r="AJ254" s="99"/>
      <c r="AK254" s="99"/>
      <c r="AM254" s="104"/>
      <c r="AN254" s="104"/>
      <c r="AO254" s="105"/>
      <c r="AP254" s="102"/>
      <c r="AQ254" s="106"/>
      <c r="AR254" s="102"/>
      <c r="AS254" s="102"/>
      <c r="AT254" s="103"/>
      <c r="AU254" s="103"/>
      <c r="AV254" s="102"/>
      <c r="AW254" s="98" t="s">
        <v>294</v>
      </c>
      <c r="AX254" s="99"/>
      <c r="AZ254" s="99"/>
      <c r="BA254" s="99"/>
      <c r="BC254" s="104"/>
      <c r="BD254" s="104"/>
      <c r="BE254" s="105"/>
      <c r="BF254" s="102"/>
      <c r="BG254" s="106"/>
      <c r="BH254" s="102"/>
      <c r="BI254" s="102"/>
      <c r="BJ254" s="103"/>
      <c r="BK254" s="103"/>
      <c r="BL254" s="102"/>
      <c r="BM254" s="98" t="s">
        <v>294</v>
      </c>
      <c r="BN254" s="99"/>
      <c r="BP254" s="99"/>
      <c r="BQ254" s="99"/>
      <c r="BS254" s="104"/>
      <c r="BT254" s="104"/>
      <c r="BU254" s="105"/>
      <c r="BV254" s="102"/>
      <c r="BW254" s="106"/>
      <c r="BX254" s="102"/>
      <c r="BY254" s="102"/>
      <c r="BZ254" s="103"/>
      <c r="CA254" s="103"/>
      <c r="CB254" s="102"/>
      <c r="CC254" s="98" t="s">
        <v>294</v>
      </c>
      <c r="CD254" s="99"/>
      <c r="CF254" s="99"/>
      <c r="CG254" s="99"/>
      <c r="CI254" s="104"/>
      <c r="CJ254" s="104"/>
      <c r="CK254" s="105"/>
      <c r="CL254" s="102"/>
      <c r="CM254" s="106"/>
      <c r="CN254" s="102"/>
      <c r="CO254" s="102"/>
      <c r="CP254" s="103"/>
      <c r="CQ254" s="103"/>
      <c r="CR254" s="102"/>
      <c r="CS254" s="98" t="s">
        <v>294</v>
      </c>
      <c r="CT254" s="99"/>
      <c r="CV254" s="99"/>
      <c r="CW254" s="99"/>
      <c r="CY254" s="104"/>
      <c r="CZ254" s="104"/>
      <c r="DA254" s="105"/>
      <c r="DB254" s="102"/>
      <c r="DC254" s="106"/>
      <c r="DD254" s="102"/>
      <c r="DE254" s="102"/>
      <c r="DF254" s="103"/>
      <c r="DG254" s="103"/>
      <c r="DH254" s="102"/>
      <c r="DI254" s="98" t="s">
        <v>294</v>
      </c>
      <c r="DJ254" s="99"/>
      <c r="DL254" s="99"/>
      <c r="DM254" s="99"/>
      <c r="DO254" s="104"/>
      <c r="DP254" s="104"/>
      <c r="DQ254" s="105"/>
      <c r="DR254" s="102"/>
      <c r="DS254" s="106"/>
      <c r="DT254" s="102"/>
      <c r="DU254" s="102"/>
      <c r="DV254" s="103"/>
      <c r="DW254" s="103"/>
      <c r="DX254" s="102"/>
      <c r="DY254" s="98" t="s">
        <v>294</v>
      </c>
      <c r="DZ254" s="99"/>
      <c r="EB254" s="99"/>
      <c r="EC254" s="99"/>
      <c r="EE254" s="104"/>
      <c r="EF254" s="104"/>
      <c r="EG254" s="105"/>
      <c r="EH254" s="102"/>
      <c r="EI254" s="106"/>
      <c r="EJ254" s="102"/>
      <c r="EK254" s="102"/>
      <c r="EL254" s="103"/>
      <c r="EM254" s="103"/>
      <c r="EN254" s="102"/>
      <c r="EO254" s="98" t="s">
        <v>294</v>
      </c>
      <c r="EP254" s="99"/>
      <c r="ER254" s="99"/>
      <c r="ES254" s="99"/>
      <c r="EU254" s="104"/>
      <c r="EV254" s="104"/>
      <c r="EW254" s="105"/>
      <c r="EX254" s="102"/>
      <c r="EY254" s="106"/>
      <c r="EZ254" s="102"/>
      <c r="FA254" s="102"/>
      <c r="FB254" s="103"/>
      <c r="FC254" s="103"/>
      <c r="FD254" s="102"/>
      <c r="FE254" s="98" t="s">
        <v>294</v>
      </c>
      <c r="FF254" s="99"/>
      <c r="FH254" s="99"/>
      <c r="FI254" s="99"/>
      <c r="FK254" s="104"/>
      <c r="FL254" s="104"/>
      <c r="FM254" s="105"/>
      <c r="FN254" s="102"/>
      <c r="FO254" s="106"/>
      <c r="FP254" s="102"/>
      <c r="FQ254" s="102"/>
      <c r="FR254" s="103"/>
      <c r="FS254" s="103"/>
      <c r="FT254" s="102"/>
      <c r="FU254" s="98" t="s">
        <v>294</v>
      </c>
      <c r="FV254" s="99"/>
      <c r="FX254" s="99"/>
      <c r="FY254" s="99"/>
      <c r="GA254" s="104"/>
      <c r="GB254" s="104"/>
      <c r="GC254" s="105"/>
      <c r="GD254" s="102"/>
      <c r="GE254" s="106"/>
      <c r="GF254" s="102"/>
      <c r="GG254" s="102"/>
      <c r="GH254" s="103"/>
      <c r="GI254" s="103"/>
      <c r="GJ254" s="102"/>
      <c r="GK254" s="98" t="s">
        <v>294</v>
      </c>
      <c r="GL254" s="99"/>
      <c r="GN254" s="99"/>
      <c r="GO254" s="99"/>
      <c r="GQ254" s="104"/>
      <c r="GR254" s="104"/>
      <c r="GS254" s="105"/>
      <c r="GT254" s="102"/>
      <c r="GU254" s="106"/>
      <c r="GV254" s="102"/>
      <c r="GW254" s="102"/>
      <c r="GX254" s="103"/>
      <c r="GY254" s="103"/>
      <c r="GZ254" s="102"/>
      <c r="HA254" s="98" t="s">
        <v>294</v>
      </c>
      <c r="HB254" s="99"/>
      <c r="HD254" s="99"/>
      <c r="HE254" s="99"/>
      <c r="HG254" s="104"/>
      <c r="HH254" s="104"/>
      <c r="HI254" s="105"/>
      <c r="HJ254" s="102"/>
      <c r="HK254" s="106"/>
      <c r="HL254" s="102"/>
      <c r="HM254" s="102"/>
      <c r="HN254" s="103"/>
      <c r="HO254" s="103"/>
      <c r="HP254" s="102"/>
      <c r="HQ254" s="98" t="s">
        <v>294</v>
      </c>
      <c r="HR254" s="99"/>
      <c r="HT254" s="99"/>
      <c r="HU254" s="99"/>
      <c r="HW254" s="104"/>
      <c r="HX254" s="104"/>
      <c r="HY254" s="105"/>
      <c r="HZ254" s="102"/>
      <c r="IA254" s="106"/>
      <c r="IB254" s="102"/>
      <c r="IC254" s="102"/>
      <c r="ID254" s="103"/>
      <c r="IE254" s="103"/>
      <c r="IF254" s="102"/>
      <c r="IG254" s="98" t="s">
        <v>294</v>
      </c>
      <c r="IH254" s="99"/>
      <c r="IJ254" s="99"/>
      <c r="IK254" s="99"/>
      <c r="IM254" s="104"/>
      <c r="IN254" s="104"/>
      <c r="IO254" s="105"/>
      <c r="IP254" s="102"/>
      <c r="IQ254" s="106"/>
      <c r="IR254" s="102"/>
      <c r="IS254" s="102"/>
      <c r="IT254" s="103"/>
      <c r="IU254" s="103"/>
      <c r="IV254" s="102"/>
    </row>
    <row r="255" spans="1:256" s="98" customFormat="1" ht="11.25" x14ac:dyDescent="0.2">
      <c r="A255" s="107"/>
      <c r="B255" s="99">
        <v>-6</v>
      </c>
      <c r="C255" s="108"/>
      <c r="D255" s="109"/>
      <c r="E255" s="109"/>
      <c r="F255" s="109"/>
      <c r="G255" s="18"/>
      <c r="H255" s="110"/>
      <c r="I255" s="18"/>
      <c r="J255" s="110"/>
      <c r="K255" s="107"/>
      <c r="L255" s="110"/>
      <c r="M255" s="99"/>
      <c r="O255" s="103"/>
      <c r="P255" s="103"/>
      <c r="Q255" s="98" t="s">
        <v>295</v>
      </c>
      <c r="T255" s="99"/>
      <c r="U255" s="99"/>
      <c r="W255" s="98" t="s">
        <v>296</v>
      </c>
      <c r="X255" s="99"/>
      <c r="Y255" s="98" t="s">
        <v>297</v>
      </c>
      <c r="AB255" s="99"/>
      <c r="AC255" s="99"/>
      <c r="AE255" s="103"/>
      <c r="AF255" s="103"/>
      <c r="AG255" s="98" t="s">
        <v>295</v>
      </c>
      <c r="AJ255" s="99"/>
      <c r="AK255" s="99"/>
      <c r="AM255" s="98" t="s">
        <v>296</v>
      </c>
      <c r="AN255" s="99"/>
      <c r="AO255" s="98" t="s">
        <v>297</v>
      </c>
      <c r="AR255" s="99"/>
      <c r="AS255" s="99"/>
      <c r="AU255" s="103"/>
      <c r="AV255" s="103"/>
      <c r="AW255" s="98" t="s">
        <v>295</v>
      </c>
      <c r="AZ255" s="99"/>
      <c r="BA255" s="99"/>
      <c r="BC255" s="98" t="s">
        <v>296</v>
      </c>
      <c r="BD255" s="99"/>
      <c r="BE255" s="98" t="s">
        <v>297</v>
      </c>
      <c r="BH255" s="99"/>
      <c r="BI255" s="99"/>
      <c r="BK255" s="103"/>
      <c r="BL255" s="103"/>
      <c r="BM255" s="98" t="s">
        <v>295</v>
      </c>
      <c r="BP255" s="99"/>
      <c r="BQ255" s="99"/>
      <c r="BS255" s="98" t="s">
        <v>296</v>
      </c>
      <c r="BT255" s="99"/>
      <c r="BU255" s="98" t="s">
        <v>297</v>
      </c>
      <c r="BX255" s="99"/>
      <c r="BY255" s="99"/>
      <c r="CA255" s="103"/>
      <c r="CB255" s="103"/>
      <c r="CC255" s="98" t="s">
        <v>295</v>
      </c>
      <c r="CF255" s="99"/>
      <c r="CG255" s="99"/>
      <c r="CI255" s="98" t="s">
        <v>296</v>
      </c>
      <c r="CJ255" s="99"/>
      <c r="CK255" s="98" t="s">
        <v>297</v>
      </c>
      <c r="CN255" s="99"/>
      <c r="CO255" s="99"/>
      <c r="CQ255" s="103"/>
      <c r="CR255" s="103"/>
      <c r="CS255" s="98" t="s">
        <v>295</v>
      </c>
      <c r="CV255" s="99"/>
      <c r="CW255" s="99"/>
      <c r="CY255" s="98" t="s">
        <v>296</v>
      </c>
      <c r="CZ255" s="99"/>
      <c r="DA255" s="98" t="s">
        <v>297</v>
      </c>
      <c r="DD255" s="99"/>
      <c r="DE255" s="99"/>
      <c r="DG255" s="103"/>
      <c r="DH255" s="103"/>
      <c r="DI255" s="98" t="s">
        <v>295</v>
      </c>
      <c r="DL255" s="99"/>
      <c r="DM255" s="99"/>
      <c r="DO255" s="98" t="s">
        <v>296</v>
      </c>
      <c r="DP255" s="99"/>
      <c r="DQ255" s="98" t="s">
        <v>297</v>
      </c>
      <c r="DT255" s="99"/>
      <c r="DU255" s="99"/>
      <c r="DW255" s="103"/>
      <c r="DX255" s="103"/>
      <c r="DY255" s="98" t="s">
        <v>295</v>
      </c>
      <c r="EB255" s="99"/>
      <c r="EC255" s="99"/>
      <c r="EE255" s="98" t="s">
        <v>296</v>
      </c>
      <c r="EF255" s="99"/>
      <c r="EG255" s="98" t="s">
        <v>297</v>
      </c>
      <c r="EJ255" s="99"/>
      <c r="EK255" s="99"/>
      <c r="EM255" s="103"/>
      <c r="EN255" s="103"/>
      <c r="EO255" s="98" t="s">
        <v>295</v>
      </c>
      <c r="ER255" s="99"/>
      <c r="ES255" s="99"/>
      <c r="EU255" s="98" t="s">
        <v>296</v>
      </c>
      <c r="EV255" s="99"/>
      <c r="EW255" s="98" t="s">
        <v>297</v>
      </c>
      <c r="EZ255" s="99"/>
      <c r="FA255" s="99"/>
      <c r="FC255" s="103"/>
      <c r="FD255" s="103"/>
      <c r="FE255" s="98" t="s">
        <v>295</v>
      </c>
      <c r="FH255" s="99"/>
      <c r="FI255" s="99"/>
      <c r="FK255" s="98" t="s">
        <v>296</v>
      </c>
      <c r="FL255" s="99"/>
      <c r="FM255" s="98" t="s">
        <v>297</v>
      </c>
      <c r="FP255" s="99"/>
      <c r="FQ255" s="99"/>
      <c r="FS255" s="103"/>
      <c r="FT255" s="103"/>
      <c r="FU255" s="98" t="s">
        <v>295</v>
      </c>
      <c r="FX255" s="99"/>
      <c r="FY255" s="99"/>
      <c r="GA255" s="98" t="s">
        <v>296</v>
      </c>
      <c r="GB255" s="99"/>
      <c r="GC255" s="98" t="s">
        <v>297</v>
      </c>
      <c r="GF255" s="99"/>
      <c r="GG255" s="99"/>
      <c r="GI255" s="103"/>
      <c r="GJ255" s="103"/>
      <c r="GK255" s="98" t="s">
        <v>295</v>
      </c>
      <c r="GN255" s="99"/>
      <c r="GO255" s="99"/>
      <c r="GQ255" s="98" t="s">
        <v>296</v>
      </c>
      <c r="GR255" s="99"/>
      <c r="GS255" s="98" t="s">
        <v>297</v>
      </c>
      <c r="GV255" s="99"/>
      <c r="GW255" s="99"/>
      <c r="GY255" s="103"/>
      <c r="GZ255" s="103"/>
      <c r="HA255" s="98" t="s">
        <v>295</v>
      </c>
      <c r="HD255" s="99"/>
      <c r="HE255" s="99"/>
      <c r="HG255" s="98" t="s">
        <v>296</v>
      </c>
      <c r="HH255" s="99"/>
      <c r="HI255" s="98" t="s">
        <v>297</v>
      </c>
      <c r="HL255" s="99"/>
      <c r="HM255" s="99"/>
      <c r="HO255" s="103"/>
      <c r="HP255" s="103"/>
      <c r="HQ255" s="98" t="s">
        <v>295</v>
      </c>
      <c r="HT255" s="99"/>
      <c r="HU255" s="99"/>
      <c r="HW255" s="98" t="s">
        <v>296</v>
      </c>
      <c r="HX255" s="99"/>
      <c r="HY255" s="98" t="s">
        <v>297</v>
      </c>
      <c r="IB255" s="99"/>
      <c r="IC255" s="99"/>
      <c r="IE255" s="103"/>
      <c r="IF255" s="103"/>
      <c r="IG255" s="98" t="s">
        <v>295</v>
      </c>
      <c r="IJ255" s="99"/>
      <c r="IK255" s="99"/>
      <c r="IM255" s="98" t="s">
        <v>296</v>
      </c>
      <c r="IN255" s="99"/>
      <c r="IO255" s="98" t="s">
        <v>297</v>
      </c>
      <c r="IR255" s="99"/>
      <c r="IS255" s="99"/>
      <c r="IU255" s="103"/>
      <c r="IV255" s="103"/>
    </row>
    <row r="256" spans="1:256" s="98" customFormat="1" ht="12" x14ac:dyDescent="0.2">
      <c r="A256" s="111" t="s">
        <v>298</v>
      </c>
      <c r="C256" s="108"/>
      <c r="D256" s="109"/>
      <c r="E256" s="109"/>
      <c r="F256" s="109"/>
      <c r="G256" s="18"/>
      <c r="H256" s="110"/>
      <c r="I256" s="18"/>
      <c r="J256" s="110"/>
      <c r="K256" s="107"/>
      <c r="L256" s="110"/>
      <c r="M256" s="99"/>
      <c r="O256" s="103"/>
      <c r="P256" s="103"/>
      <c r="T256" s="99"/>
      <c r="U256" s="99"/>
      <c r="X256" s="99"/>
      <c r="AB256" s="99"/>
      <c r="AC256" s="99"/>
      <c r="AE256" s="103"/>
      <c r="AF256" s="103"/>
      <c r="AJ256" s="99"/>
      <c r="AK256" s="99"/>
      <c r="AN256" s="99"/>
      <c r="AR256" s="99"/>
      <c r="AS256" s="99"/>
      <c r="AU256" s="103"/>
      <c r="AV256" s="103"/>
      <c r="AZ256" s="99"/>
      <c r="BA256" s="99"/>
      <c r="BD256" s="99"/>
      <c r="BH256" s="99"/>
      <c r="BI256" s="99"/>
      <c r="BK256" s="103"/>
      <c r="BL256" s="103"/>
      <c r="BP256" s="99"/>
      <c r="BQ256" s="99"/>
      <c r="BT256" s="99"/>
      <c r="BX256" s="99"/>
      <c r="BY256" s="99"/>
      <c r="CA256" s="103"/>
      <c r="CB256" s="103"/>
      <c r="CF256" s="99"/>
      <c r="CG256" s="99"/>
      <c r="CJ256" s="99"/>
      <c r="CN256" s="99"/>
      <c r="CO256" s="99"/>
      <c r="CQ256" s="103"/>
      <c r="CR256" s="103"/>
      <c r="CV256" s="99"/>
      <c r="CW256" s="99"/>
      <c r="CZ256" s="99"/>
      <c r="DD256" s="99"/>
      <c r="DE256" s="99"/>
      <c r="DG256" s="103"/>
      <c r="DH256" s="103"/>
      <c r="DL256" s="99"/>
      <c r="DM256" s="99"/>
      <c r="DP256" s="99"/>
      <c r="DT256" s="99"/>
      <c r="DU256" s="99"/>
      <c r="DW256" s="103"/>
      <c r="DX256" s="103"/>
      <c r="EB256" s="99"/>
      <c r="EC256" s="99"/>
      <c r="EF256" s="99"/>
      <c r="EJ256" s="99"/>
      <c r="EK256" s="99"/>
      <c r="EM256" s="103"/>
      <c r="EN256" s="103"/>
      <c r="ER256" s="99"/>
      <c r="ES256" s="99"/>
      <c r="EV256" s="99"/>
      <c r="EZ256" s="99"/>
      <c r="FA256" s="99"/>
      <c r="FC256" s="103"/>
      <c r="FD256" s="103"/>
      <c r="FH256" s="99"/>
      <c r="FI256" s="99"/>
      <c r="FL256" s="99"/>
      <c r="FP256" s="99"/>
      <c r="FQ256" s="99"/>
      <c r="FS256" s="103"/>
      <c r="FT256" s="103"/>
      <c r="FX256" s="99"/>
      <c r="FY256" s="99"/>
      <c r="GB256" s="99"/>
      <c r="GF256" s="99"/>
      <c r="GG256" s="99"/>
      <c r="GI256" s="103"/>
      <c r="GJ256" s="103"/>
      <c r="GN256" s="99"/>
      <c r="GO256" s="99"/>
      <c r="GR256" s="99"/>
      <c r="GV256" s="99"/>
      <c r="GW256" s="99"/>
      <c r="GY256" s="103"/>
      <c r="GZ256" s="103"/>
      <c r="HD256" s="99"/>
      <c r="HE256" s="99"/>
      <c r="HH256" s="99"/>
      <c r="HL256" s="99"/>
      <c r="HM256" s="99"/>
      <c r="HO256" s="103"/>
      <c r="HP256" s="103"/>
      <c r="HT256" s="99"/>
      <c r="HU256" s="99"/>
      <c r="HX256" s="99"/>
      <c r="IB256" s="99"/>
      <c r="IC256" s="99"/>
      <c r="IE256" s="103"/>
      <c r="IF256" s="103"/>
      <c r="IJ256" s="99"/>
      <c r="IK256" s="99"/>
      <c r="IN256" s="99"/>
      <c r="IR256" s="99"/>
      <c r="IS256" s="99"/>
      <c r="IU256" s="103"/>
      <c r="IV256" s="103"/>
    </row>
    <row r="257" spans="1:256" s="98" customFormat="1" ht="11.25" x14ac:dyDescent="0.2">
      <c r="A257" s="98" t="s">
        <v>296</v>
      </c>
      <c r="I257" s="112"/>
      <c r="K257" s="97"/>
      <c r="L257" s="97"/>
      <c r="M257" s="103"/>
      <c r="N257" s="103"/>
      <c r="O257" s="103"/>
      <c r="P257" s="103"/>
      <c r="Q257" s="113" t="s">
        <v>299</v>
      </c>
      <c r="T257" s="99"/>
      <c r="U257" s="99"/>
      <c r="W257" s="98" t="s">
        <v>300</v>
      </c>
      <c r="X257" s="99"/>
      <c r="Y257" s="99" t="s">
        <v>301</v>
      </c>
      <c r="Z257" s="103"/>
      <c r="AA257" s="103"/>
      <c r="AB257" s="103"/>
      <c r="AC257" s="103"/>
      <c r="AD257" s="103"/>
      <c r="AE257" s="103"/>
      <c r="AF257" s="103"/>
      <c r="AG257" s="113" t="s">
        <v>299</v>
      </c>
      <c r="AJ257" s="99"/>
      <c r="AK257" s="99"/>
      <c r="AM257" s="98" t="s">
        <v>300</v>
      </c>
      <c r="AN257" s="99"/>
      <c r="AO257" s="99" t="s">
        <v>301</v>
      </c>
      <c r="AP257" s="103"/>
      <c r="AQ257" s="103"/>
      <c r="AR257" s="103"/>
      <c r="AS257" s="103"/>
      <c r="AT257" s="103"/>
      <c r="AU257" s="103"/>
      <c r="AV257" s="103"/>
      <c r="AW257" s="113" t="s">
        <v>299</v>
      </c>
      <c r="AZ257" s="99"/>
      <c r="BA257" s="99"/>
      <c r="BC257" s="98" t="s">
        <v>300</v>
      </c>
      <c r="BD257" s="99"/>
      <c r="BE257" s="99" t="s">
        <v>301</v>
      </c>
      <c r="BF257" s="103"/>
      <c r="BG257" s="103"/>
      <c r="BH257" s="103"/>
      <c r="BI257" s="103"/>
      <c r="BJ257" s="103"/>
      <c r="BK257" s="103"/>
      <c r="BL257" s="103"/>
      <c r="BM257" s="113" t="s">
        <v>299</v>
      </c>
      <c r="BP257" s="99"/>
      <c r="BQ257" s="99"/>
      <c r="BS257" s="98" t="s">
        <v>300</v>
      </c>
      <c r="BT257" s="99"/>
      <c r="BU257" s="99" t="s">
        <v>301</v>
      </c>
      <c r="BV257" s="103"/>
      <c r="BW257" s="103"/>
      <c r="BX257" s="103"/>
      <c r="BY257" s="103"/>
      <c r="BZ257" s="103"/>
      <c r="CA257" s="103"/>
      <c r="CB257" s="103"/>
      <c r="CC257" s="113" t="s">
        <v>299</v>
      </c>
      <c r="CF257" s="99"/>
      <c r="CG257" s="99"/>
      <c r="CI257" s="98" t="s">
        <v>300</v>
      </c>
      <c r="CJ257" s="99"/>
      <c r="CK257" s="99" t="s">
        <v>301</v>
      </c>
      <c r="CL257" s="103"/>
      <c r="CM257" s="103"/>
      <c r="CN257" s="103"/>
      <c r="CO257" s="103"/>
      <c r="CP257" s="103"/>
      <c r="CQ257" s="103"/>
      <c r="CR257" s="103"/>
      <c r="CS257" s="113" t="s">
        <v>299</v>
      </c>
      <c r="CV257" s="99"/>
      <c r="CW257" s="99"/>
      <c r="CY257" s="98" t="s">
        <v>300</v>
      </c>
      <c r="CZ257" s="99"/>
      <c r="DA257" s="99" t="s">
        <v>301</v>
      </c>
      <c r="DB257" s="103"/>
      <c r="DC257" s="103"/>
      <c r="DD257" s="103"/>
      <c r="DE257" s="103"/>
      <c r="DF257" s="103"/>
      <c r="DG257" s="103"/>
      <c r="DH257" s="103"/>
      <c r="DI257" s="113" t="s">
        <v>299</v>
      </c>
      <c r="DL257" s="99"/>
      <c r="DM257" s="99"/>
      <c r="DO257" s="98" t="s">
        <v>300</v>
      </c>
      <c r="DP257" s="99"/>
      <c r="DQ257" s="99" t="s">
        <v>301</v>
      </c>
      <c r="DR257" s="103"/>
      <c r="DS257" s="103"/>
      <c r="DT257" s="103"/>
      <c r="DU257" s="103"/>
      <c r="DV257" s="103"/>
      <c r="DW257" s="103"/>
      <c r="DX257" s="103"/>
      <c r="DY257" s="113" t="s">
        <v>299</v>
      </c>
      <c r="EB257" s="99"/>
      <c r="EC257" s="99"/>
      <c r="EE257" s="98" t="s">
        <v>300</v>
      </c>
      <c r="EF257" s="99"/>
      <c r="EG257" s="99" t="s">
        <v>301</v>
      </c>
      <c r="EH257" s="103"/>
      <c r="EI257" s="103"/>
      <c r="EJ257" s="103"/>
      <c r="EK257" s="103"/>
      <c r="EL257" s="103"/>
      <c r="EM257" s="103"/>
      <c r="EN257" s="103"/>
      <c r="EO257" s="113" t="s">
        <v>299</v>
      </c>
      <c r="ER257" s="99"/>
      <c r="ES257" s="99"/>
      <c r="EU257" s="98" t="s">
        <v>300</v>
      </c>
      <c r="EV257" s="99"/>
      <c r="EW257" s="99" t="s">
        <v>301</v>
      </c>
      <c r="EX257" s="103"/>
      <c r="EY257" s="103"/>
      <c r="EZ257" s="103"/>
      <c r="FA257" s="103"/>
      <c r="FB257" s="103"/>
      <c r="FC257" s="103"/>
      <c r="FD257" s="103"/>
      <c r="FE257" s="113" t="s">
        <v>299</v>
      </c>
      <c r="FH257" s="99"/>
      <c r="FI257" s="99"/>
      <c r="FK257" s="98" t="s">
        <v>300</v>
      </c>
      <c r="FL257" s="99"/>
      <c r="FM257" s="99" t="s">
        <v>301</v>
      </c>
      <c r="FN257" s="103"/>
      <c r="FO257" s="103"/>
      <c r="FP257" s="103"/>
      <c r="FQ257" s="103"/>
      <c r="FR257" s="103"/>
      <c r="FS257" s="103"/>
      <c r="FT257" s="103"/>
      <c r="FU257" s="113" t="s">
        <v>299</v>
      </c>
      <c r="FX257" s="99"/>
      <c r="FY257" s="99"/>
      <c r="GA257" s="98" t="s">
        <v>300</v>
      </c>
      <c r="GB257" s="99"/>
      <c r="GC257" s="99" t="s">
        <v>301</v>
      </c>
      <c r="GD257" s="103"/>
      <c r="GE257" s="103"/>
      <c r="GF257" s="103"/>
      <c r="GG257" s="103"/>
      <c r="GH257" s="103"/>
      <c r="GI257" s="103"/>
      <c r="GJ257" s="103"/>
      <c r="GK257" s="113" t="s">
        <v>299</v>
      </c>
      <c r="GN257" s="99"/>
      <c r="GO257" s="99"/>
      <c r="GQ257" s="98" t="s">
        <v>300</v>
      </c>
      <c r="GR257" s="99"/>
      <c r="GS257" s="99" t="s">
        <v>301</v>
      </c>
      <c r="GT257" s="103"/>
      <c r="GU257" s="103"/>
      <c r="GV257" s="103"/>
      <c r="GW257" s="103"/>
      <c r="GX257" s="103"/>
      <c r="GY257" s="103"/>
      <c r="GZ257" s="103"/>
      <c r="HA257" s="113" t="s">
        <v>299</v>
      </c>
      <c r="HD257" s="99"/>
      <c r="HE257" s="99"/>
      <c r="HG257" s="98" t="s">
        <v>300</v>
      </c>
      <c r="HH257" s="99"/>
      <c r="HI257" s="99" t="s">
        <v>301</v>
      </c>
      <c r="HJ257" s="103"/>
      <c r="HK257" s="103"/>
      <c r="HL257" s="103"/>
      <c r="HM257" s="103"/>
      <c r="HN257" s="103"/>
      <c r="HO257" s="103"/>
      <c r="HP257" s="103"/>
      <c r="HQ257" s="113" t="s">
        <v>299</v>
      </c>
      <c r="HT257" s="99"/>
      <c r="HU257" s="99"/>
      <c r="HW257" s="98" t="s">
        <v>300</v>
      </c>
      <c r="HX257" s="99"/>
      <c r="HY257" s="99" t="s">
        <v>301</v>
      </c>
      <c r="HZ257" s="103"/>
      <c r="IA257" s="103"/>
      <c r="IB257" s="103"/>
      <c r="IC257" s="103"/>
      <c r="ID257" s="103"/>
      <c r="IE257" s="103"/>
      <c r="IF257" s="103"/>
      <c r="IG257" s="113" t="s">
        <v>299</v>
      </c>
      <c r="IJ257" s="99"/>
      <c r="IK257" s="99"/>
      <c r="IM257" s="98" t="s">
        <v>300</v>
      </c>
      <c r="IN257" s="99"/>
      <c r="IO257" s="99" t="s">
        <v>301</v>
      </c>
      <c r="IP257" s="103"/>
      <c r="IQ257" s="103"/>
      <c r="IR257" s="103"/>
      <c r="IS257" s="103"/>
      <c r="IT257" s="103"/>
      <c r="IU257" s="103"/>
      <c r="IV257" s="103"/>
    </row>
    <row r="258" spans="1:256" s="98" customFormat="1" ht="11.25" x14ac:dyDescent="0.2">
      <c r="A258" s="98" t="s">
        <v>300</v>
      </c>
      <c r="D258" s="99"/>
      <c r="E258" s="99"/>
      <c r="I258" s="112"/>
      <c r="J258" s="97"/>
      <c r="K258" s="106"/>
      <c r="L258" s="102"/>
      <c r="M258" s="103"/>
      <c r="N258" s="103"/>
      <c r="O258" s="103"/>
      <c r="P258" s="103"/>
      <c r="Q258" s="98" t="s">
        <v>302</v>
      </c>
      <c r="T258" s="99"/>
      <c r="U258" s="99"/>
      <c r="W258" s="98" t="s">
        <v>303</v>
      </c>
      <c r="X258" s="99"/>
      <c r="Y258" s="99"/>
      <c r="Z258" s="103"/>
      <c r="AA258" s="103"/>
      <c r="AB258" s="103"/>
      <c r="AC258" s="103"/>
      <c r="AD258" s="103"/>
      <c r="AE258" s="103"/>
      <c r="AF258" s="103"/>
      <c r="AG258" s="98" t="s">
        <v>302</v>
      </c>
      <c r="AJ258" s="99"/>
      <c r="AK258" s="99"/>
      <c r="AM258" s="98" t="s">
        <v>303</v>
      </c>
      <c r="AN258" s="99"/>
      <c r="AO258" s="99"/>
      <c r="AP258" s="103"/>
      <c r="AQ258" s="103"/>
      <c r="AR258" s="103"/>
      <c r="AS258" s="103"/>
      <c r="AT258" s="103"/>
      <c r="AU258" s="103"/>
      <c r="AV258" s="103"/>
      <c r="AW258" s="98" t="s">
        <v>302</v>
      </c>
      <c r="AZ258" s="99"/>
      <c r="BA258" s="99"/>
      <c r="BC258" s="98" t="s">
        <v>303</v>
      </c>
      <c r="BD258" s="99"/>
      <c r="BE258" s="99"/>
      <c r="BF258" s="103"/>
      <c r="BG258" s="103"/>
      <c r="BH258" s="103"/>
      <c r="BI258" s="103"/>
      <c r="BJ258" s="103"/>
      <c r="BK258" s="103"/>
      <c r="BL258" s="103"/>
      <c r="BM258" s="98" t="s">
        <v>302</v>
      </c>
      <c r="BP258" s="99"/>
      <c r="BQ258" s="99"/>
      <c r="BS258" s="98" t="s">
        <v>303</v>
      </c>
      <c r="BT258" s="99"/>
      <c r="BU258" s="99"/>
      <c r="BV258" s="103"/>
      <c r="BW258" s="103"/>
      <c r="BX258" s="103"/>
      <c r="BY258" s="103"/>
      <c r="BZ258" s="103"/>
      <c r="CA258" s="103"/>
      <c r="CB258" s="103"/>
      <c r="CC258" s="98" t="s">
        <v>302</v>
      </c>
      <c r="CF258" s="99"/>
      <c r="CG258" s="99"/>
      <c r="CI258" s="98" t="s">
        <v>303</v>
      </c>
      <c r="CJ258" s="99"/>
      <c r="CK258" s="99"/>
      <c r="CL258" s="103"/>
      <c r="CM258" s="103"/>
      <c r="CN258" s="103"/>
      <c r="CO258" s="103"/>
      <c r="CP258" s="103"/>
      <c r="CQ258" s="103"/>
      <c r="CR258" s="103"/>
      <c r="CS258" s="98" t="s">
        <v>302</v>
      </c>
      <c r="CV258" s="99"/>
      <c r="CW258" s="99"/>
      <c r="CY258" s="98" t="s">
        <v>303</v>
      </c>
      <c r="CZ258" s="99"/>
      <c r="DA258" s="99"/>
      <c r="DB258" s="103"/>
      <c r="DC258" s="103"/>
      <c r="DD258" s="103"/>
      <c r="DE258" s="103"/>
      <c r="DF258" s="103"/>
      <c r="DG258" s="103"/>
      <c r="DH258" s="103"/>
      <c r="DI258" s="98" t="s">
        <v>302</v>
      </c>
      <c r="DL258" s="99"/>
      <c r="DM258" s="99"/>
      <c r="DO258" s="98" t="s">
        <v>303</v>
      </c>
      <c r="DP258" s="99"/>
      <c r="DQ258" s="99"/>
      <c r="DR258" s="103"/>
      <c r="DS258" s="103"/>
      <c r="DT258" s="103"/>
      <c r="DU258" s="103"/>
      <c r="DV258" s="103"/>
      <c r="DW258" s="103"/>
      <c r="DX258" s="103"/>
      <c r="DY258" s="98" t="s">
        <v>302</v>
      </c>
      <c r="EB258" s="99"/>
      <c r="EC258" s="99"/>
      <c r="EE258" s="98" t="s">
        <v>303</v>
      </c>
      <c r="EF258" s="99"/>
      <c r="EG258" s="99"/>
      <c r="EH258" s="103"/>
      <c r="EI258" s="103"/>
      <c r="EJ258" s="103"/>
      <c r="EK258" s="103"/>
      <c r="EL258" s="103"/>
      <c r="EM258" s="103"/>
      <c r="EN258" s="103"/>
      <c r="EO258" s="98" t="s">
        <v>302</v>
      </c>
      <c r="ER258" s="99"/>
      <c r="ES258" s="99"/>
      <c r="EU258" s="98" t="s">
        <v>303</v>
      </c>
      <c r="EV258" s="99"/>
      <c r="EW258" s="99"/>
      <c r="EX258" s="103"/>
      <c r="EY258" s="103"/>
      <c r="EZ258" s="103"/>
      <c r="FA258" s="103"/>
      <c r="FB258" s="103"/>
      <c r="FC258" s="103"/>
      <c r="FD258" s="103"/>
      <c r="FE258" s="98" t="s">
        <v>302</v>
      </c>
      <c r="FH258" s="99"/>
      <c r="FI258" s="99"/>
      <c r="FK258" s="98" t="s">
        <v>303</v>
      </c>
      <c r="FL258" s="99"/>
      <c r="FM258" s="99"/>
      <c r="FN258" s="103"/>
      <c r="FO258" s="103"/>
      <c r="FP258" s="103"/>
      <c r="FQ258" s="103"/>
      <c r="FR258" s="103"/>
      <c r="FS258" s="103"/>
      <c r="FT258" s="103"/>
      <c r="FU258" s="98" t="s">
        <v>302</v>
      </c>
      <c r="FX258" s="99"/>
      <c r="FY258" s="99"/>
      <c r="GA258" s="98" t="s">
        <v>303</v>
      </c>
      <c r="GB258" s="99"/>
      <c r="GC258" s="99"/>
      <c r="GD258" s="103"/>
      <c r="GE258" s="103"/>
      <c r="GF258" s="103"/>
      <c r="GG258" s="103"/>
      <c r="GH258" s="103"/>
      <c r="GI258" s="103"/>
      <c r="GJ258" s="103"/>
      <c r="GK258" s="98" t="s">
        <v>302</v>
      </c>
      <c r="GN258" s="99"/>
      <c r="GO258" s="99"/>
      <c r="GQ258" s="98" t="s">
        <v>303</v>
      </c>
      <c r="GR258" s="99"/>
      <c r="GS258" s="99"/>
      <c r="GT258" s="103"/>
      <c r="GU258" s="103"/>
      <c r="GV258" s="103"/>
      <c r="GW258" s="103"/>
      <c r="GX258" s="103"/>
      <c r="GY258" s="103"/>
      <c r="GZ258" s="103"/>
      <c r="HA258" s="98" t="s">
        <v>302</v>
      </c>
      <c r="HD258" s="99"/>
      <c r="HE258" s="99"/>
      <c r="HG258" s="98" t="s">
        <v>303</v>
      </c>
      <c r="HH258" s="99"/>
      <c r="HI258" s="99"/>
      <c r="HJ258" s="103"/>
      <c r="HK258" s="103"/>
      <c r="HL258" s="103"/>
      <c r="HM258" s="103"/>
      <c r="HN258" s="103"/>
      <c r="HO258" s="103"/>
      <c r="HP258" s="103"/>
      <c r="HQ258" s="98" t="s">
        <v>302</v>
      </c>
      <c r="HT258" s="99"/>
      <c r="HU258" s="99"/>
      <c r="HW258" s="98" t="s">
        <v>303</v>
      </c>
      <c r="HX258" s="99"/>
      <c r="HY258" s="99"/>
      <c r="HZ258" s="103"/>
      <c r="IA258" s="103"/>
      <c r="IB258" s="103"/>
      <c r="IC258" s="103"/>
      <c r="ID258" s="103"/>
      <c r="IE258" s="103"/>
      <c r="IF258" s="103"/>
      <c r="IG258" s="98" t="s">
        <v>302</v>
      </c>
      <c r="IJ258" s="99"/>
      <c r="IK258" s="99"/>
      <c r="IM258" s="98" t="s">
        <v>303</v>
      </c>
      <c r="IN258" s="99"/>
      <c r="IO258" s="99"/>
      <c r="IP258" s="103"/>
      <c r="IQ258" s="103"/>
      <c r="IR258" s="103"/>
      <c r="IS258" s="103"/>
      <c r="IT258" s="103"/>
      <c r="IU258" s="103"/>
      <c r="IV258" s="103"/>
    </row>
    <row r="259" spans="1:256" s="98" customFormat="1" ht="15" x14ac:dyDescent="0.25">
      <c r="A259" s="98" t="s">
        <v>303</v>
      </c>
      <c r="B259"/>
      <c r="D259" s="99"/>
      <c r="E259" s="99"/>
      <c r="I259" s="112"/>
      <c r="J259" s="102"/>
      <c r="L259" s="99"/>
      <c r="M259" s="97"/>
      <c r="N259" s="97"/>
      <c r="O259" s="97"/>
      <c r="P259" s="97"/>
      <c r="T259" s="99"/>
      <c r="U259" s="99"/>
      <c r="Z259" s="97"/>
      <c r="AA259" s="97"/>
      <c r="AB259" s="97"/>
      <c r="AC259" s="97"/>
      <c r="AD259" s="97"/>
      <c r="AE259" s="97"/>
      <c r="AF259" s="97"/>
      <c r="AJ259" s="99"/>
      <c r="AK259" s="99"/>
      <c r="AP259" s="97"/>
      <c r="AQ259" s="97"/>
      <c r="AR259" s="97"/>
      <c r="AS259" s="97"/>
      <c r="AT259" s="97"/>
      <c r="AU259" s="97"/>
      <c r="AV259" s="97"/>
      <c r="AZ259" s="99"/>
      <c r="BA259" s="99"/>
      <c r="BF259" s="97"/>
      <c r="BG259" s="97"/>
      <c r="BH259" s="97"/>
      <c r="BI259" s="97"/>
      <c r="BJ259" s="97"/>
      <c r="BK259" s="97"/>
      <c r="BL259" s="97"/>
      <c r="BP259" s="99"/>
      <c r="BQ259" s="99"/>
      <c r="BV259" s="97"/>
      <c r="BW259" s="97"/>
      <c r="BX259" s="97"/>
      <c r="BY259" s="97"/>
      <c r="BZ259" s="97"/>
      <c r="CA259" s="97"/>
      <c r="CB259" s="97"/>
      <c r="CF259" s="99"/>
      <c r="CG259" s="99"/>
      <c r="CL259" s="97"/>
      <c r="CM259" s="97"/>
      <c r="CN259" s="97"/>
      <c r="CO259" s="97"/>
      <c r="CP259" s="97"/>
      <c r="CQ259" s="97"/>
      <c r="CR259" s="97"/>
      <c r="CV259" s="99"/>
      <c r="CW259" s="99"/>
      <c r="DB259" s="97"/>
      <c r="DC259" s="97"/>
      <c r="DD259" s="97"/>
      <c r="DE259" s="97"/>
      <c r="DF259" s="97"/>
      <c r="DG259" s="97"/>
      <c r="DH259" s="97"/>
      <c r="DL259" s="99"/>
      <c r="DM259" s="99"/>
      <c r="DR259" s="97"/>
      <c r="DS259" s="97"/>
      <c r="DT259" s="97"/>
      <c r="DU259" s="97"/>
      <c r="DV259" s="97"/>
      <c r="DW259" s="97"/>
      <c r="DX259" s="97"/>
      <c r="EB259" s="99"/>
      <c r="EC259" s="99"/>
      <c r="EH259" s="97"/>
      <c r="EI259" s="97"/>
      <c r="EJ259" s="97"/>
      <c r="EK259" s="97"/>
      <c r="EL259" s="97"/>
      <c r="EM259" s="97"/>
      <c r="EN259" s="97"/>
      <c r="ER259" s="99"/>
      <c r="ES259" s="99"/>
      <c r="EX259" s="97"/>
      <c r="EY259" s="97"/>
      <c r="EZ259" s="97"/>
      <c r="FA259" s="97"/>
      <c r="FB259" s="97"/>
      <c r="FC259" s="97"/>
      <c r="FD259" s="97"/>
      <c r="FH259" s="99"/>
      <c r="FI259" s="99"/>
      <c r="FN259" s="97"/>
      <c r="FO259" s="97"/>
      <c r="FP259" s="97"/>
      <c r="FQ259" s="97"/>
      <c r="FR259" s="97"/>
      <c r="FS259" s="97"/>
      <c r="FT259" s="97"/>
      <c r="FX259" s="99"/>
      <c r="FY259" s="99"/>
      <c r="GD259" s="97"/>
      <c r="GE259" s="97"/>
      <c r="GF259" s="97"/>
      <c r="GG259" s="97"/>
      <c r="GH259" s="97"/>
      <c r="GI259" s="97"/>
      <c r="GJ259" s="97"/>
      <c r="GN259" s="99"/>
      <c r="GO259" s="99"/>
      <c r="GT259" s="97"/>
      <c r="GU259" s="97"/>
      <c r="GV259" s="97"/>
      <c r="GW259" s="97"/>
      <c r="GX259" s="97"/>
      <c r="GY259" s="97"/>
      <c r="GZ259" s="97"/>
      <c r="HD259" s="99"/>
      <c r="HE259" s="99"/>
      <c r="HJ259" s="97"/>
      <c r="HK259" s="97"/>
      <c r="HL259" s="97"/>
      <c r="HM259" s="97"/>
      <c r="HN259" s="97"/>
      <c r="HO259" s="97"/>
      <c r="HP259" s="97"/>
      <c r="HT259" s="99"/>
      <c r="HU259" s="99"/>
      <c r="HZ259" s="97"/>
      <c r="IA259" s="97"/>
      <c r="IB259" s="97"/>
      <c r="IC259" s="97"/>
      <c r="ID259" s="97"/>
      <c r="IE259" s="97"/>
      <c r="IF259" s="97"/>
      <c r="IJ259" s="99"/>
      <c r="IK259" s="99"/>
      <c r="IP259" s="97"/>
      <c r="IQ259" s="97"/>
      <c r="IR259" s="97"/>
      <c r="IS259" s="97"/>
      <c r="IT259" s="97"/>
      <c r="IU259" s="97"/>
      <c r="IV259" s="97"/>
    </row>
    <row r="260" spans="1:256" ht="15" x14ac:dyDescent="0.25">
      <c r="A260" s="98"/>
      <c r="C260" s="98"/>
      <c r="D260" s="99"/>
      <c r="E260" s="99"/>
      <c r="F260" s="98"/>
      <c r="G260" s="98"/>
      <c r="H260" s="98"/>
      <c r="I260" s="112"/>
      <c r="J260" s="102"/>
      <c r="K260" s="98"/>
      <c r="L260" s="99"/>
      <c r="M260" s="115"/>
      <c r="N260" s="115"/>
      <c r="O260" s="115"/>
      <c r="P260" s="115"/>
      <c r="Q260" s="116"/>
      <c r="R260"/>
      <c r="S260"/>
      <c r="T260" s="117"/>
      <c r="U260" s="117"/>
      <c r="V260"/>
      <c r="W260" s="118"/>
      <c r="X260"/>
      <c r="Y260"/>
      <c r="Z260" s="115"/>
      <c r="AA260" s="115"/>
      <c r="AB260" s="115"/>
      <c r="AC260" s="115"/>
      <c r="AD260" s="115"/>
      <c r="AE260" s="115"/>
      <c r="AF260" s="115"/>
      <c r="AG260" s="116"/>
      <c r="AH260"/>
      <c r="AI260"/>
      <c r="AJ260" s="117"/>
      <c r="AK260" s="117"/>
      <c r="AL260"/>
      <c r="AM260" s="118"/>
      <c r="AN260"/>
      <c r="AO260"/>
      <c r="AP260" s="115"/>
      <c r="AQ260" s="115"/>
      <c r="AR260" s="115"/>
      <c r="AS260" s="115"/>
      <c r="AT260" s="115"/>
      <c r="AU260" s="115"/>
      <c r="AV260" s="115"/>
      <c r="AW260" s="116"/>
      <c r="AX260"/>
      <c r="AY260"/>
      <c r="AZ260" s="117"/>
      <c r="BA260" s="117"/>
      <c r="BB260"/>
      <c r="BC260" s="118"/>
      <c r="BD260"/>
      <c r="BE260"/>
      <c r="BF260" s="115"/>
      <c r="BG260" s="115"/>
      <c r="BH260" s="115"/>
      <c r="BI260" s="115"/>
      <c r="BJ260" s="115"/>
      <c r="BK260" s="115"/>
      <c r="BL260" s="115"/>
      <c r="BM260" s="116"/>
      <c r="BN260"/>
      <c r="BO260"/>
      <c r="BP260" s="117"/>
      <c r="BQ260" s="117"/>
      <c r="BR260"/>
      <c r="BS260" s="118"/>
      <c r="BT260"/>
      <c r="BU260"/>
      <c r="BV260" s="115"/>
      <c r="BW260" s="115"/>
      <c r="BX260" s="115"/>
      <c r="BY260" s="115"/>
      <c r="BZ260" s="115"/>
      <c r="CA260" s="115"/>
      <c r="CB260" s="115"/>
      <c r="CC260" s="116"/>
      <c r="CD260"/>
      <c r="CE260"/>
      <c r="CF260" s="117"/>
      <c r="CG260" s="117"/>
      <c r="CH260"/>
      <c r="CI260" s="118"/>
      <c r="CJ260"/>
      <c r="CK260"/>
      <c r="CL260" s="115"/>
      <c r="CM260" s="115"/>
      <c r="CN260" s="115"/>
      <c r="CO260" s="115"/>
      <c r="CP260" s="115"/>
      <c r="CQ260" s="115"/>
      <c r="CR260" s="115"/>
      <c r="CS260" s="116"/>
      <c r="CT260"/>
      <c r="CU260"/>
      <c r="CV260" s="117"/>
      <c r="CW260" s="117"/>
      <c r="CX260"/>
      <c r="CY260" s="118"/>
      <c r="CZ260"/>
      <c r="DA260"/>
      <c r="DB260" s="115"/>
      <c r="DC260" s="115"/>
      <c r="DD260" s="115"/>
      <c r="DE260" s="115"/>
      <c r="DF260" s="115"/>
      <c r="DG260" s="115"/>
      <c r="DH260" s="115"/>
      <c r="DI260" s="116"/>
      <c r="DJ260"/>
      <c r="DK260"/>
      <c r="DL260" s="117"/>
      <c r="DM260" s="117"/>
      <c r="DN260"/>
      <c r="DO260" s="118"/>
      <c r="DP260"/>
      <c r="DQ260"/>
      <c r="DR260" s="115"/>
      <c r="DS260" s="115"/>
      <c r="DT260" s="115"/>
      <c r="DU260" s="115"/>
      <c r="DV260" s="115"/>
      <c r="DW260" s="115"/>
      <c r="DX260" s="115"/>
      <c r="DY260" s="116"/>
      <c r="DZ260"/>
      <c r="EA260"/>
      <c r="EB260" s="117"/>
      <c r="EC260" s="117"/>
      <c r="ED260"/>
      <c r="EE260" s="118"/>
      <c r="EF260"/>
      <c r="EG260"/>
      <c r="EH260" s="115"/>
      <c r="EI260" s="115"/>
      <c r="EJ260" s="115"/>
      <c r="EK260" s="115"/>
      <c r="EL260" s="115"/>
      <c r="EM260" s="115"/>
      <c r="EN260" s="115"/>
      <c r="EO260" s="116"/>
      <c r="EP260"/>
      <c r="EQ260"/>
      <c r="ER260" s="117"/>
      <c r="ES260" s="117"/>
      <c r="ET260"/>
      <c r="EU260" s="118"/>
      <c r="EV260"/>
      <c r="EW260"/>
      <c r="EX260" s="115"/>
      <c r="EY260" s="115"/>
      <c r="EZ260" s="115"/>
      <c r="FA260" s="115"/>
      <c r="FB260" s="115"/>
      <c r="FC260" s="115"/>
      <c r="FD260" s="115"/>
      <c r="FE260" s="116"/>
      <c r="FF260"/>
      <c r="FG260"/>
      <c r="FH260" s="117"/>
      <c r="FI260" s="117"/>
      <c r="FJ260"/>
      <c r="FK260" s="118"/>
      <c r="FL260"/>
      <c r="FM260"/>
      <c r="FN260" s="115"/>
      <c r="FO260" s="115"/>
      <c r="FP260" s="115"/>
      <c r="FQ260" s="115"/>
      <c r="FR260" s="115"/>
      <c r="FS260" s="115"/>
      <c r="FT260" s="115"/>
      <c r="FU260" s="116"/>
      <c r="FV260"/>
      <c r="FW260"/>
      <c r="FX260" s="117"/>
      <c r="FY260" s="117"/>
      <c r="FZ260"/>
      <c r="GA260" s="118"/>
      <c r="GB260"/>
      <c r="GC260"/>
      <c r="GD260" s="115"/>
      <c r="GE260" s="115"/>
      <c r="GF260" s="115"/>
      <c r="GG260" s="115"/>
      <c r="GH260" s="115"/>
      <c r="GI260" s="115"/>
      <c r="GJ260" s="115"/>
      <c r="GK260" s="116"/>
      <c r="GL260"/>
      <c r="GM260"/>
      <c r="GN260" s="117"/>
      <c r="GO260" s="117"/>
      <c r="GP260"/>
      <c r="GQ260" s="118"/>
      <c r="GR260"/>
      <c r="GS260"/>
      <c r="GT260" s="115"/>
      <c r="GU260" s="115"/>
      <c r="GV260" s="115"/>
      <c r="GW260" s="115"/>
      <c r="GX260" s="115"/>
      <c r="GY260" s="115"/>
      <c r="GZ260" s="115"/>
      <c r="HA260" s="116"/>
      <c r="HB260"/>
      <c r="HC260"/>
      <c r="HD260" s="117"/>
      <c r="HE260" s="117"/>
      <c r="HF260"/>
      <c r="HG260" s="118"/>
      <c r="HH260"/>
      <c r="HI260"/>
      <c r="HJ260" s="115"/>
      <c r="HK260" s="115"/>
      <c r="HL260" s="115"/>
      <c r="HM260" s="115"/>
      <c r="HN260" s="115"/>
      <c r="HO260" s="115"/>
      <c r="HP260" s="115"/>
      <c r="HQ260" s="116"/>
      <c r="HR260"/>
      <c r="HS260"/>
      <c r="HT260" s="117"/>
      <c r="HU260" s="117"/>
      <c r="HV260"/>
      <c r="HW260" s="118"/>
      <c r="HX260"/>
      <c r="HY260"/>
      <c r="HZ260" s="115"/>
      <c r="IA260" s="115"/>
      <c r="IB260" s="115"/>
      <c r="IC260" s="115"/>
      <c r="ID260" s="115"/>
      <c r="IE260" s="115"/>
      <c r="IF260" s="115"/>
      <c r="IG260" s="116"/>
      <c r="IH260"/>
      <c r="II260"/>
      <c r="IJ260" s="117"/>
      <c r="IK260" s="117"/>
      <c r="IL260"/>
      <c r="IM260" s="118"/>
      <c r="IN260"/>
      <c r="IO260"/>
      <c r="IP260" s="115"/>
      <c r="IQ260" s="115"/>
      <c r="IR260" s="115"/>
      <c r="IS260" s="115"/>
      <c r="IT260" s="115"/>
      <c r="IU260" s="115"/>
      <c r="IV260" s="115"/>
    </row>
    <row r="261" spans="1:256" x14ac:dyDescent="0.2">
      <c r="A261" s="119" t="s">
        <v>304</v>
      </c>
      <c r="C261" s="98"/>
      <c r="D261" s="99"/>
      <c r="E261" s="99"/>
      <c r="F261" s="98"/>
      <c r="G261" s="98"/>
      <c r="H261" s="98"/>
      <c r="I261" s="112"/>
      <c r="J261" s="98"/>
      <c r="K261" s="100"/>
      <c r="L261" s="98"/>
    </row>
    <row r="262" spans="1:256" x14ac:dyDescent="0.2">
      <c r="A262" s="98" t="s">
        <v>297</v>
      </c>
      <c r="C262" s="98"/>
      <c r="D262" s="99"/>
      <c r="E262" s="99"/>
      <c r="F262" s="98"/>
      <c r="G262" s="98"/>
      <c r="H262" s="99"/>
      <c r="I262" s="120"/>
      <c r="J262" s="104"/>
      <c r="K262" s="104"/>
      <c r="L262" s="105"/>
    </row>
    <row r="263" spans="1:256" x14ac:dyDescent="0.2">
      <c r="A263" s="99" t="s">
        <v>301</v>
      </c>
      <c r="C263" s="98"/>
      <c r="D263" s="99"/>
      <c r="E263" s="99"/>
      <c r="F263" s="98"/>
      <c r="G263" s="98"/>
      <c r="H263" s="99"/>
      <c r="I263" s="120"/>
      <c r="J263" s="98"/>
      <c r="K263" s="99"/>
      <c r="L263" s="98"/>
    </row>
    <row r="264" spans="1:256" ht="15" x14ac:dyDescent="0.25">
      <c r="A264" s="1"/>
      <c r="C264"/>
      <c r="D264" s="117"/>
      <c r="E264" s="117"/>
      <c r="F264"/>
      <c r="G264" s="118"/>
      <c r="H264"/>
      <c r="I264" s="121"/>
      <c r="J264" s="115"/>
      <c r="K264" s="115"/>
      <c r="L264" s="115"/>
    </row>
    <row r="265" spans="1:256" x14ac:dyDescent="0.2">
      <c r="A265" s="119" t="s">
        <v>291</v>
      </c>
    </row>
    <row r="266" spans="1:256" x14ac:dyDescent="0.2">
      <c r="A266" s="110" t="s">
        <v>294</v>
      </c>
    </row>
    <row r="267" spans="1:256" x14ac:dyDescent="0.2">
      <c r="A267" s="110" t="s">
        <v>295</v>
      </c>
    </row>
    <row r="268" spans="1:256" x14ac:dyDescent="0.2">
      <c r="A268" s="122" t="s">
        <v>299</v>
      </c>
    </row>
    <row r="269" spans="1:256" x14ac:dyDescent="0.2">
      <c r="A269" s="110" t="s">
        <v>302</v>
      </c>
    </row>
    <row r="271" spans="1:256" x14ac:dyDescent="0.2">
      <c r="A271" s="123" t="s">
        <v>305</v>
      </c>
    </row>
    <row r="272" spans="1:256" x14ac:dyDescent="0.2">
      <c r="A272" s="124" t="s">
        <v>306</v>
      </c>
    </row>
    <row r="273" spans="1:12" x14ac:dyDescent="0.2">
      <c r="A273" s="124" t="s">
        <v>307</v>
      </c>
    </row>
    <row r="274" spans="1:12" x14ac:dyDescent="0.2">
      <c r="A274" s="125" t="s">
        <v>308</v>
      </c>
    </row>
    <row r="275" spans="1:12" x14ac:dyDescent="0.2">
      <c r="A275" s="125" t="s">
        <v>309</v>
      </c>
    </row>
    <row r="276" spans="1:12" x14ac:dyDescent="0.2">
      <c r="A276" s="125" t="s">
        <v>310</v>
      </c>
    </row>
    <row r="277" spans="1:12" x14ac:dyDescent="0.2">
      <c r="A277" s="124" t="s">
        <v>311</v>
      </c>
    </row>
    <row r="278" spans="1:12" x14ac:dyDescent="0.2">
      <c r="A278" s="125" t="s">
        <v>312</v>
      </c>
    </row>
    <row r="279" spans="1:12" x14ac:dyDescent="0.2">
      <c r="A279" s="125" t="s">
        <v>313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x14ac:dyDescent="0.2">
      <c r="A280" s="12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125" t="s">
        <v>314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x14ac:dyDescent="0.2">
      <c r="A282" s="125" t="s">
        <v>315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125" t="s">
        <v>316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x14ac:dyDescent="0.2">
      <c r="A284" s="125" t="s">
        <v>317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x14ac:dyDescent="0.2">
      <c r="A285" s="125" t="s">
        <v>318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x14ac:dyDescent="0.2">
      <c r="A286" s="125" t="s">
        <v>319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x14ac:dyDescent="0.2">
      <c r="A287" s="125" t="s">
        <v>320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x14ac:dyDescent="0.2">
      <c r="A288" s="125" t="s">
        <v>321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x14ac:dyDescent="0.2">
      <c r="A289" s="125" t="s">
        <v>322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x14ac:dyDescent="0.2">
      <c r="A290" s="125" t="s">
        <v>323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x14ac:dyDescent="0.2">
      <c r="A291" s="125" t="s">
        <v>324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x14ac:dyDescent="0.2">
      <c r="A292" s="12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x14ac:dyDescent="0.2">
      <c r="A293" s="125" t="s">
        <v>325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</sheetData>
  <mergeCells count="144">
    <mergeCell ref="I3:I5"/>
    <mergeCell ref="A7:L7"/>
    <mergeCell ref="A10:A18"/>
    <mergeCell ref="B10:B13"/>
    <mergeCell ref="K10:K13"/>
    <mergeCell ref="B14:B18"/>
    <mergeCell ref="K14:K18"/>
    <mergeCell ref="A1:L1"/>
    <mergeCell ref="A2:A6"/>
    <mergeCell ref="B2:B6"/>
    <mergeCell ref="D2:D6"/>
    <mergeCell ref="E2:E6"/>
    <mergeCell ref="F2:H2"/>
    <mergeCell ref="K2:K6"/>
    <mergeCell ref="F3:F6"/>
    <mergeCell ref="G3:G6"/>
    <mergeCell ref="H3:H6"/>
    <mergeCell ref="A27:A40"/>
    <mergeCell ref="B27:B31"/>
    <mergeCell ref="K27:K31"/>
    <mergeCell ref="B32:B36"/>
    <mergeCell ref="K32:K36"/>
    <mergeCell ref="B37:B40"/>
    <mergeCell ref="K37:K40"/>
    <mergeCell ref="A19:A26"/>
    <mergeCell ref="B19:B22"/>
    <mergeCell ref="K19:K22"/>
    <mergeCell ref="B23:B26"/>
    <mergeCell ref="K23:K26"/>
    <mergeCell ref="A51:A55"/>
    <mergeCell ref="B51:B55"/>
    <mergeCell ref="K51:K55"/>
    <mergeCell ref="A56:A64"/>
    <mergeCell ref="B56:B59"/>
    <mergeCell ref="K56:K59"/>
    <mergeCell ref="B60:B64"/>
    <mergeCell ref="K60:K64"/>
    <mergeCell ref="A41:A45"/>
    <mergeCell ref="B41:B45"/>
    <mergeCell ref="K41:K45"/>
    <mergeCell ref="A46:A50"/>
    <mergeCell ref="B46:B50"/>
    <mergeCell ref="K46:K50"/>
    <mergeCell ref="A81:A90"/>
    <mergeCell ref="B81:B86"/>
    <mergeCell ref="K81:K86"/>
    <mergeCell ref="B87:B90"/>
    <mergeCell ref="K87:K90"/>
    <mergeCell ref="A65:A70"/>
    <mergeCell ref="B65:B70"/>
    <mergeCell ref="K65:K70"/>
    <mergeCell ref="A71:A80"/>
    <mergeCell ref="B71:B76"/>
    <mergeCell ref="K71:K76"/>
    <mergeCell ref="B77:B80"/>
    <mergeCell ref="K77:K80"/>
    <mergeCell ref="A91:A98"/>
    <mergeCell ref="B91:B94"/>
    <mergeCell ref="K91:K94"/>
    <mergeCell ref="B95:B98"/>
    <mergeCell ref="K95:K98"/>
    <mergeCell ref="A99:A112"/>
    <mergeCell ref="B99:B102"/>
    <mergeCell ref="K99:K102"/>
    <mergeCell ref="B103:B107"/>
    <mergeCell ref="B108:B112"/>
    <mergeCell ref="K108:K112"/>
    <mergeCell ref="A113:A133"/>
    <mergeCell ref="B113:B118"/>
    <mergeCell ref="K113:K118"/>
    <mergeCell ref="B119:B122"/>
    <mergeCell ref="K119:K122"/>
    <mergeCell ref="B123:B127"/>
    <mergeCell ref="K123:K127"/>
    <mergeCell ref="B128:B133"/>
    <mergeCell ref="K128:K133"/>
    <mergeCell ref="A142:A146"/>
    <mergeCell ref="B142:B146"/>
    <mergeCell ref="K142:K146"/>
    <mergeCell ref="A147:A150"/>
    <mergeCell ref="B147:B150"/>
    <mergeCell ref="K147:K150"/>
    <mergeCell ref="A134:A137"/>
    <mergeCell ref="B134:B137"/>
    <mergeCell ref="K134:K137"/>
    <mergeCell ref="A138:A141"/>
    <mergeCell ref="B138:B141"/>
    <mergeCell ref="K138:K141"/>
    <mergeCell ref="A160:A163"/>
    <mergeCell ref="B160:B163"/>
    <mergeCell ref="K160:K163"/>
    <mergeCell ref="A164:A173"/>
    <mergeCell ref="B164:B168"/>
    <mergeCell ref="K164:K168"/>
    <mergeCell ref="B169:B173"/>
    <mergeCell ref="K169:K173"/>
    <mergeCell ref="A151:A155"/>
    <mergeCell ref="B151:B155"/>
    <mergeCell ref="K151:K155"/>
    <mergeCell ref="A156:A159"/>
    <mergeCell ref="B156:B159"/>
    <mergeCell ref="K156:K159"/>
    <mergeCell ref="A207:A216"/>
    <mergeCell ref="B207:B211"/>
    <mergeCell ref="K207:K211"/>
    <mergeCell ref="B212:B216"/>
    <mergeCell ref="K212:K216"/>
    <mergeCell ref="K194:K197"/>
    <mergeCell ref="A198:A206"/>
    <mergeCell ref="B198:B201"/>
    <mergeCell ref="K198:K201"/>
    <mergeCell ref="B202:B206"/>
    <mergeCell ref="K202:K206"/>
    <mergeCell ref="A174:A197"/>
    <mergeCell ref="B174:B178"/>
    <mergeCell ref="K174:K178"/>
    <mergeCell ref="B179:B183"/>
    <mergeCell ref="K179:K183"/>
    <mergeCell ref="B184:B188"/>
    <mergeCell ref="K184:K188"/>
    <mergeCell ref="B189:B193"/>
    <mergeCell ref="K189:K193"/>
    <mergeCell ref="B194:B197"/>
    <mergeCell ref="A217:A237"/>
    <mergeCell ref="B217:B222"/>
    <mergeCell ref="K217:K222"/>
    <mergeCell ref="C221:C222"/>
    <mergeCell ref="B223:B227"/>
    <mergeCell ref="K223:K227"/>
    <mergeCell ref="B228:B232"/>
    <mergeCell ref="K228:K232"/>
    <mergeCell ref="B233:B237"/>
    <mergeCell ref="K233:K237"/>
    <mergeCell ref="A242:A250"/>
    <mergeCell ref="B242:B246"/>
    <mergeCell ref="K242:K246"/>
    <mergeCell ref="B247:B250"/>
    <mergeCell ref="K247:K250"/>
    <mergeCell ref="A251:A254"/>
    <mergeCell ref="B251:B254"/>
    <mergeCell ref="K251:K254"/>
    <mergeCell ref="A238:A241"/>
    <mergeCell ref="B238:B241"/>
    <mergeCell ref="K238:K2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składowiska 2014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Paszkowska</dc:creator>
  <cp:lastModifiedBy>stepniewska_a</cp:lastModifiedBy>
  <dcterms:created xsi:type="dcterms:W3CDTF">2014-08-19T11:51:53Z</dcterms:created>
  <dcterms:modified xsi:type="dcterms:W3CDTF">2015-08-21T08:46:25Z</dcterms:modified>
</cp:coreProperties>
</file>